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Лист1!$A$2:$H$157</definedName>
  </definedNames>
  <calcPr calcId="124519"/>
</workbook>
</file>

<file path=xl/calcChain.xml><?xml version="1.0" encoding="utf-8"?>
<calcChain xmlns="http://schemas.openxmlformats.org/spreadsheetml/2006/main">
  <c r="D129" i="1"/>
  <c r="E129"/>
  <c r="F129"/>
  <c r="G129"/>
  <c r="H129"/>
  <c r="E156"/>
  <c r="C129"/>
  <c r="C156" s="1"/>
  <c r="H120"/>
  <c r="G120"/>
  <c r="F120"/>
  <c r="E120"/>
  <c r="D120"/>
  <c r="C120"/>
  <c r="H153"/>
  <c r="G153"/>
  <c r="F153"/>
  <c r="H151"/>
  <c r="G151"/>
  <c r="F151"/>
  <c r="H149"/>
  <c r="G149"/>
  <c r="F149"/>
  <c r="H147"/>
  <c r="G147"/>
  <c r="F147"/>
  <c r="H142"/>
  <c r="G142"/>
  <c r="F142"/>
  <c r="H139"/>
  <c r="G139"/>
  <c r="F139"/>
  <c r="H133"/>
  <c r="G133"/>
  <c r="F133"/>
  <c r="H124"/>
  <c r="G124"/>
  <c r="F124"/>
  <c r="H122"/>
  <c r="G122"/>
  <c r="F122"/>
  <c r="H112"/>
  <c r="G112"/>
  <c r="F112"/>
  <c r="E153"/>
  <c r="D153"/>
  <c r="C153"/>
  <c r="E151"/>
  <c r="D151"/>
  <c r="C151"/>
  <c r="E149"/>
  <c r="D149"/>
  <c r="C149"/>
  <c r="E147"/>
  <c r="D147"/>
  <c r="C147"/>
  <c r="E142"/>
  <c r="D142"/>
  <c r="C142"/>
  <c r="E139"/>
  <c r="D139"/>
  <c r="C139"/>
  <c r="E133"/>
  <c r="D133"/>
  <c r="C133"/>
  <c r="E124"/>
  <c r="D124"/>
  <c r="C124"/>
  <c r="E122"/>
  <c r="D122"/>
  <c r="C122"/>
  <c r="E112"/>
  <c r="D112"/>
  <c r="C112"/>
  <c r="H87"/>
  <c r="G87"/>
  <c r="F87"/>
  <c r="H79"/>
  <c r="G79"/>
  <c r="F79"/>
  <c r="C98"/>
  <c r="H156" l="1"/>
  <c r="G156"/>
  <c r="F156"/>
  <c r="D156"/>
  <c r="C87"/>
  <c r="C79"/>
  <c r="C68" s="1"/>
  <c r="F103"/>
  <c r="H103"/>
  <c r="G103"/>
  <c r="C103"/>
  <c r="H98"/>
  <c r="G98"/>
  <c r="F98"/>
  <c r="H68"/>
  <c r="G68"/>
  <c r="F68"/>
  <c r="H53"/>
  <c r="G53"/>
  <c r="F53"/>
  <c r="C53"/>
  <c r="H48"/>
  <c r="G48"/>
  <c r="F48"/>
  <c r="C48"/>
  <c r="H40"/>
  <c r="G40"/>
  <c r="F40"/>
  <c r="C40"/>
  <c r="H37"/>
  <c r="G37"/>
  <c r="F37"/>
  <c r="C37"/>
  <c r="H28"/>
  <c r="H27" s="1"/>
  <c r="G28"/>
  <c r="F28"/>
  <c r="F27" s="1"/>
  <c r="F26" s="1"/>
  <c r="C28"/>
  <c r="C27" s="1"/>
  <c r="G27"/>
  <c r="G26" s="1"/>
  <c r="H23"/>
  <c r="G23"/>
  <c r="F23"/>
  <c r="C23"/>
  <c r="H47" l="1"/>
  <c r="H46" s="1"/>
  <c r="G47"/>
  <c r="G46" s="1"/>
  <c r="F47"/>
  <c r="F46" s="1"/>
  <c r="H26"/>
  <c r="C26"/>
  <c r="C47"/>
  <c r="C46" s="1"/>
  <c r="H20"/>
  <c r="G20"/>
  <c r="F20"/>
  <c r="C20"/>
  <c r="H16"/>
  <c r="G16"/>
  <c r="F16"/>
  <c r="C16"/>
  <c r="H14"/>
  <c r="G14"/>
  <c r="F14"/>
  <c r="C14"/>
  <c r="H12"/>
  <c r="G12"/>
  <c r="F12"/>
  <c r="C12"/>
  <c r="H11"/>
  <c r="G11"/>
  <c r="G10" s="1"/>
  <c r="F11" l="1"/>
  <c r="F10" s="1"/>
  <c r="G107"/>
  <c r="F107"/>
  <c r="H10"/>
  <c r="H107" s="1"/>
  <c r="C11"/>
  <c r="C10" s="1"/>
  <c r="C107" s="1"/>
  <c r="D103" l="1"/>
  <c r="D23" l="1"/>
  <c r="D98"/>
  <c r="D87"/>
  <c r="D79"/>
  <c r="D68" s="1"/>
  <c r="D47" s="1"/>
  <c r="D53"/>
  <c r="D40" l="1"/>
  <c r="D20" l="1"/>
  <c r="D37"/>
  <c r="D28"/>
  <c r="D27" s="1"/>
  <c r="D16"/>
  <c r="D14"/>
  <c r="D12"/>
  <c r="D48"/>
  <c r="D26" l="1"/>
  <c r="D11"/>
  <c r="D46"/>
  <c r="D10" l="1"/>
  <c r="D107" s="1"/>
</calcChain>
</file>

<file path=xl/sharedStrings.xml><?xml version="1.0" encoding="utf-8"?>
<sst xmlns="http://schemas.openxmlformats.org/spreadsheetml/2006/main" count="276" uniqueCount="273">
  <si>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</si>
  <si>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</si>
  <si>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</si>
  <si>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</si>
  <si>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</si>
  <si>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</si>
  <si>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</si>
  <si>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</si>
  <si>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</si>
  <si>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</si>
  <si>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</si>
  <si>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</si>
  <si>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</si>
  <si>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</si>
  <si>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</si>
  <si>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</si>
  <si>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</si>
  <si>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2 02 02000 00 0000 151</t>
  </si>
  <si>
    <t>Субсидии бюджетам субъектов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</si>
  <si>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</si>
  <si>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</si>
  <si>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</si>
  <si>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</si>
  <si>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</si>
  <si>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</si>
  <si>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</si>
  <si>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</si>
  <si>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</si>
  <si>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</si>
  <si>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</si>
  <si>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</si>
  <si>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</si>
  <si>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</si>
  <si>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</si>
  <si>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</si>
  <si>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</si>
  <si>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</si>
  <si>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</si>
  <si>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</si>
  <si>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Плата за негативное воздействие на окружающую среду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</si>
  <si>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</si>
  <si>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</si>
  <si>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</si>
  <si>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</si>
  <si>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</si>
  <si>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</si>
  <si>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</si>
  <si>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</si>
  <si>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</si>
  <si>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>2 02 02999 05 0048 151</t>
  </si>
  <si>
    <t>Субсидия бюджетам муниципальных районов области на организацию подвоза учащихся к муниципальным общеобразовательным учреждениям области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</si>
  <si>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</si>
  <si>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</si>
  <si>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Прочие доходы от компенсации затрат бюджетов муниципальных районов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</si>
  <si>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</si>
  <si>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</si>
  <si>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1 03 00000 00 0000 000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</si>
  <si>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</si>
  <si>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</si>
  <si>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</si>
  <si>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</si>
  <si>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2 02 02999 05 0061 151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</si>
  <si>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</si>
  <si>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</si>
  <si>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</si>
  <si>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</si>
  <si>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</si>
  <si>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</si>
  <si>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1 14 06013 00 0000 430</t>
  </si>
  <si>
    <t>2 02 02999 05 0059 151</t>
  </si>
  <si>
    <t>Субсидия бюджетам муниципальных районов области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</si>
  <si>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Субсидии бюджетам муниципальных районов области на создание в общеобразовательных организациях, расположенных в сельской местности, условий физической культурой и спортом за счет средств областного бюджета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</si>
  <si>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</si>
  <si>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</si>
  <si>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</si>
  <si>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</si>
  <si>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</si>
  <si>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</si>
  <si>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</si>
  <si>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</si>
  <si>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</si>
  <si>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</si>
  <si>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</si>
  <si>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</si>
  <si>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</si>
  <si>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</si>
  <si>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</si>
  <si>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</si>
  <si>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</si>
  <si>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Доходы от продажи земельных участков, находящихся в собственности муниципальных районов </t>
  </si>
  <si>
    <t>2 02 02999 05 0068 151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</si>
  <si>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</si>
  <si>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</si>
  <si>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</si>
  <si>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</si>
  <si>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</si>
  <si>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</si>
  <si>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</si>
  <si>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</si>
  <si>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</si>
  <si>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1 11 05035 00 0000 120</t>
  </si>
  <si>
    <t>1 13 02995 00 0000 130</t>
  </si>
  <si>
    <t>1 11 07015 00 0000 120</t>
  </si>
  <si>
    <t>1 11 05075 00 0000 120</t>
  </si>
  <si>
    <t>1 14 06025 00 0000 430</t>
  </si>
  <si>
    <t>НЕНАЛОГОВЫЕ ДОХОДЫ</t>
  </si>
  <si>
    <t>1 06 00000 00 0000 000</t>
  </si>
  <si>
    <t>НАЛОГИ НА ИМУЩЕСТВО</t>
  </si>
  <si>
    <t>1 06 01030 00 0000 110</t>
  </si>
  <si>
    <t>Налог на имущество физических лиц</t>
  </si>
  <si>
    <t>1 06 06000 00 0000 110</t>
  </si>
  <si>
    <t>Земельный налог</t>
  </si>
  <si>
    <t xml:space="preserve">1 11 09045 00 0000 120 </t>
  </si>
  <si>
    <t>Прочие поступления лт использования имущества, находяшегося в собственности поселений</t>
  </si>
  <si>
    <t>1 14 02053 00 0000 410</t>
  </si>
  <si>
    <t>1 12 01000 00 0000 120</t>
  </si>
  <si>
    <t xml:space="preserve">1 11 05025 00 0000 120  </t>
  </si>
  <si>
    <t>1 11 05013 00 0000 120</t>
  </si>
  <si>
    <t>1 01 02000 00 0000 110</t>
  </si>
  <si>
    <t>1 08 0300 01 0000 110</t>
  </si>
  <si>
    <t>Государственная пошлина по делам, рассмариваемых в судах общей юрисдикции, мировыми судьями</t>
  </si>
  <si>
    <t>1 11 00000 00 0000 000</t>
  </si>
  <si>
    <t>1 17 00000 00 0000 000</t>
  </si>
  <si>
    <t>Прочие неналоговые поступления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</si>
  <si>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</si>
  <si>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</si>
  <si>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</si>
  <si>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                   ОЖИДАЕМОЕ ИСПОЛНЕНИЕ  КОНСОЛИДИРОВАННОГО БЮДЖЕТА </t>
  </si>
  <si>
    <t>2 02 25519 05 0000 151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</si>
  <si>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</si>
  <si>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</si>
  <si>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</si>
  <si>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2 02 25558 05 0000 151</t>
  </si>
  <si>
    <t>Субсидии бюджетам муниципальных районов на обеспечение развития материально- технической базы домов культуры</t>
  </si>
  <si>
    <t>2 02 29999 05 0029 151</t>
  </si>
  <si>
    <t>2 02 29999 05 0063 151</t>
  </si>
  <si>
    <t>2 02 29999 05 0068 151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</si>
  <si>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</si>
  <si>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</si>
  <si>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2 02 29999 05 0074 151</t>
  </si>
  <si>
    <t>2 02 29999 10 0073 151</t>
  </si>
  <si>
    <t>Субсидии бюджетам сельских поселений области на реализацию проектов развития муниципальных образований области, основанныхна местных инициативах</t>
  </si>
  <si>
    <t>2 02 30000 00 0000 151</t>
  </si>
  <si>
    <t>2 02 35120 05 0000 151</t>
  </si>
  <si>
    <t>2 02 30024 05 0001 151</t>
  </si>
  <si>
    <t>2 02 30024 05 0003 151</t>
  </si>
  <si>
    <t>2 02 30024 05 0007 151</t>
  </si>
  <si>
    <t>2 02 30024 05 0008 151</t>
  </si>
  <si>
    <t>2 02 30024 05 0009 151</t>
  </si>
  <si>
    <t>2 02 30024 05 0016 151</t>
  </si>
  <si>
    <t>2 02 30024 05 0010 151</t>
  </si>
  <si>
    <t>2 02 30024 05 0011 151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</si>
  <si>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</si>
  <si>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</si>
  <si>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</si>
  <si>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</si>
  <si>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</si>
  <si>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</si>
  <si>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</si>
  <si>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</si>
  <si>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</si>
  <si>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</si>
  <si>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</si>
  <si>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2 02 49999 05 0013 151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</si>
  <si>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</si>
  <si>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2 07 00000 00 0000 180</t>
  </si>
  <si>
    <t xml:space="preserve">Прочие безвозмездные поступления </t>
  </si>
  <si>
    <t>2 07 05030 05 0000 180</t>
  </si>
  <si>
    <t>Прочие безвозмездные поступления в бюджет муниципального района</t>
  </si>
  <si>
    <t>2 19 60010 05 0000 151</t>
  </si>
  <si>
    <t>2 02 15000 00 0000 151</t>
  </si>
  <si>
    <t>2 02 15001 05 0002 151</t>
  </si>
  <si>
    <t>2 02 15009 05 0000 151</t>
  </si>
  <si>
    <t>2 02 30024 05 0004 151</t>
  </si>
  <si>
    <t>1 11 05013 05 0000 120</t>
  </si>
  <si>
    <t>1 11 05314 10 0000 120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</si>
  <si>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</si>
  <si>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202 3118 00 0000 151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</si>
  <si>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</si>
  <si>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прогноз</t>
  </si>
  <si>
    <t>2016 год (отчет)</t>
  </si>
  <si>
    <t>2017 год (оценка)</t>
  </si>
  <si>
    <t>2018 год</t>
  </si>
  <si>
    <t>2019 год</t>
  </si>
  <si>
    <t>2020 год</t>
  </si>
  <si>
    <t xml:space="preserve">                                    Федоровского муниципального района </t>
  </si>
  <si>
    <t>тыс.руб.</t>
  </si>
  <si>
    <t>Субсидии бюджетам муниципальных районов на обеспечение жильем молодых семей-</t>
  </si>
  <si>
    <t>Субсидии бюджетам муниципальных районов области на реалезацию дополнительных мер, направленных на своевременное исполнение первоочередных расходов местных бюджетов</t>
  </si>
  <si>
    <t xml:space="preserve">2 02 31021 05 0000 151 </t>
  </si>
  <si>
    <t>Субвенции бюджетам муниципальных районов области на проведение Всеросийской с/х переписи в 2016 году</t>
  </si>
  <si>
    <t>2 02 4002505 0000 151</t>
  </si>
  <si>
    <t xml:space="preserve">Межбюджетные трансферты, передаваемые бюджетам муниципальных районов области на комплектование книжных фондов библиотек средств </t>
  </si>
  <si>
    <t>0100</t>
  </si>
  <si>
    <t>0102</t>
  </si>
  <si>
    <t>0104</t>
  </si>
  <si>
    <t>0105</t>
  </si>
  <si>
    <t>0106</t>
  </si>
  <si>
    <t>0107</t>
  </si>
  <si>
    <t>0111</t>
  </si>
  <si>
    <t>0113</t>
  </si>
  <si>
    <t>0300</t>
  </si>
  <si>
    <t>0309</t>
  </si>
  <si>
    <t>0400</t>
  </si>
  <si>
    <t>0405</t>
  </si>
  <si>
    <t>0406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</si>
  <si>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</si>
  <si>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</si>
  <si>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</si>
  <si>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</si>
  <si>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</si>
  <si>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</si>
  <si>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</si>
  <si>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</si>
  <si>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</si>
  <si>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</si>
  <si>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</si>
  <si>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</si>
  <si>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</si>
  <si>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</si>
  <si>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</si>
  <si>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</si>
  <si>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</si>
  <si>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</si>
  <si>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</si>
  <si>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</si>
  <si>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</si>
  <si>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1200</t>
  </si>
  <si>
    <t>1202</t>
  </si>
  <si>
    <t>1300</t>
  </si>
  <si>
    <t>1301</t>
  </si>
  <si>
    <t>1400</t>
  </si>
  <si>
    <t>1401</t>
  </si>
  <si>
    <t>1403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</si>
  <si>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</si>
  <si>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</si>
  <si>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</si>
  <si>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</si>
  <si>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</si>
  <si>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</si>
  <si>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</si>
  <si>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</si>
  <si>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</si>
  <si>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</si>
  <si>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</si>
  <si>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</si>
  <si>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</si>
  <si>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</si>
  <si>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</si>
  <si>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</si>
  <si>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</si>
  <si>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</si>
  <si>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</si>
  <si>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</si>
  <si>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</si>
  <si>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</si>
  <si>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</si>
  <si>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</si>
  <si>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</si>
  <si>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</si>
  <si>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</si>
  <si>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</si>
  <si>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</si>
  <si>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</si>
  <si>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</si>
  <si>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</si>
  <si>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</si>
  <si>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</si>
  <si>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</t>
  </si>
  <si>
    <t>Национальная оборона</t>
  </si>
  <si>
    <t>мобилизационная и вневойсковая подготовка</t>
  </si>
  <si>
    <t xml:space="preserve">Благоустройство </t>
  </si>
  <si>
    <t>Результат исполнения бюджета (дефицит -, профицит +)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</si>
</sst>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30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5" fontId="5" fillId="0" borderId="0"/>
    <xf numFmtId="0" fontId="6" fillId="0" borderId="0"/>
    <xf numFmtId="0" fontId="24" fillId="0" borderId="0"/>
    <xf numFmtId="4" fontId="27" fillId="0" borderId="14">
      <alignment horizontal="right"/>
    </xf>
  </cellStyleXfs>
  <cellXfs count="154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/>
    <xf numFmtId="0" fontId="0" fillId="2" borderId="0" xfId="0" applyFill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9" fillId="0" borderId="0" xfId="2" applyFont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wrapText="1" shrinkToFi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/>
    <xf numFmtId="1" fontId="11" fillId="0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/>
    <xf numFmtId="1" fontId="12" fillId="0" borderId="5" xfId="0" applyNumberFormat="1" applyFont="1" applyBorder="1" applyAlignment="1"/>
    <xf numFmtId="0" fontId="13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4" xfId="0" applyFont="1" applyBorder="1"/>
    <xf numFmtId="0" fontId="14" fillId="0" borderId="2" xfId="0" applyFont="1" applyBorder="1"/>
    <xf numFmtId="0" fontId="14" fillId="4" borderId="6" xfId="0" applyFont="1" applyFill="1" applyBorder="1"/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 shrinkToFit="1"/>
    </xf>
    <xf numFmtId="0" fontId="4" fillId="0" borderId="7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0" fillId="0" borderId="0" xfId="0" applyAlignment="1"/>
    <xf numFmtId="1" fontId="1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 shrinkToFit="1"/>
    </xf>
    <xf numFmtId="0" fontId="0" fillId="0" borderId="1" xfId="0" applyBorder="1"/>
    <xf numFmtId="1" fontId="2" fillId="0" borderId="1" xfId="0" applyNumberFormat="1" applyFont="1" applyFill="1" applyBorder="1" applyAlignment="1">
      <alignment wrapText="1" shrinkToFit="1"/>
    </xf>
    <xf numFmtId="1" fontId="2" fillId="0" borderId="7" xfId="0" applyNumberFormat="1" applyFont="1" applyFill="1" applyBorder="1" applyAlignment="1">
      <alignment horizontal="left" wrapText="1" shrinkToFit="1"/>
    </xf>
    <xf numFmtId="1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 readingOrder="1"/>
    </xf>
    <xf numFmtId="1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left" vertical="top" wrapText="1" shrinkToFit="1"/>
    </xf>
    <xf numFmtId="1" fontId="3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wrapText="1" shrinkToFit="1"/>
    </xf>
    <xf numFmtId="0" fontId="4" fillId="0" borderId="1" xfId="0" applyFont="1" applyFill="1" applyBorder="1" applyAlignment="1"/>
    <xf numFmtId="0" fontId="11" fillId="0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/>
    <xf numFmtId="0" fontId="4" fillId="0" borderId="1" xfId="0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/>
    <xf numFmtId="164" fontId="4" fillId="2" borderId="0" xfId="0" applyNumberFormat="1" applyFont="1" applyFill="1" applyBorder="1" applyAlignment="1"/>
    <xf numFmtId="166" fontId="11" fillId="0" borderId="1" xfId="0" applyNumberFormat="1" applyFont="1" applyFill="1" applyBorder="1" applyAlignment="1"/>
    <xf numFmtId="164" fontId="11" fillId="0" borderId="0" xfId="0" applyNumberFormat="1" applyFont="1" applyBorder="1" applyAlignment="1"/>
    <xf numFmtId="166" fontId="11" fillId="0" borderId="1" xfId="0" applyNumberFormat="1" applyFont="1" applyBorder="1" applyAlignment="1"/>
    <xf numFmtId="164" fontId="4" fillId="0" borderId="1" xfId="0" applyNumberFormat="1" applyFont="1" applyFill="1" applyBorder="1" applyAlignment="1"/>
    <xf numFmtId="164" fontId="11" fillId="0" borderId="1" xfId="0" applyNumberFormat="1" applyFont="1" applyBorder="1" applyAlignment="1"/>
    <xf numFmtId="164" fontId="4" fillId="3" borderId="0" xfId="0" applyNumberFormat="1" applyFont="1" applyFill="1" applyBorder="1" applyAlignment="1"/>
    <xf numFmtId="166" fontId="4" fillId="0" borderId="1" xfId="0" applyNumberFormat="1" applyFont="1" applyBorder="1" applyAlignment="1"/>
    <xf numFmtId="164" fontId="4" fillId="0" borderId="0" xfId="0" applyNumberFormat="1" applyFont="1" applyBorder="1" applyAlignment="1"/>
    <xf numFmtId="164" fontId="11" fillId="2" borderId="0" xfId="0" applyNumberFormat="1" applyFont="1" applyFill="1" applyBorder="1" applyAlignment="1"/>
    <xf numFmtId="166" fontId="11" fillId="0" borderId="1" xfId="0" applyNumberFormat="1" applyFont="1" applyFill="1" applyBorder="1" applyAlignment="1">
      <alignment wrapText="1"/>
    </xf>
    <xf numFmtId="0" fontId="11" fillId="0" borderId="0" xfId="0" applyFont="1" applyAlignment="1"/>
    <xf numFmtId="166" fontId="4" fillId="0" borderId="1" xfId="0" applyNumberFormat="1" applyFont="1" applyFill="1" applyBorder="1" applyAlignment="1">
      <alignment wrapText="1" shrinkToFit="1"/>
    </xf>
    <xf numFmtId="166" fontId="15" fillId="0" borderId="1" xfId="0" applyNumberFormat="1" applyFont="1" applyFill="1" applyBorder="1" applyAlignment="1">
      <alignment wrapText="1"/>
    </xf>
    <xf numFmtId="166" fontId="11" fillId="0" borderId="1" xfId="0" applyNumberFormat="1" applyFont="1" applyFill="1" applyBorder="1" applyAlignment="1">
      <alignment wrapText="1" shrinkToFit="1"/>
    </xf>
    <xf numFmtId="166" fontId="11" fillId="5" borderId="1" xfId="0" applyNumberFormat="1" applyFont="1" applyFill="1" applyBorder="1" applyAlignment="1"/>
    <xf numFmtId="166" fontId="11" fillId="5" borderId="1" xfId="0" applyNumberFormat="1" applyFont="1" applyFill="1" applyBorder="1" applyAlignment="1">
      <alignment wrapText="1" shrinkToFit="1"/>
    </xf>
    <xf numFmtId="0" fontId="16" fillId="0" borderId="0" xfId="0" applyFont="1" applyAlignment="1"/>
    <xf numFmtId="166" fontId="11" fillId="5" borderId="1" xfId="0" applyNumberFormat="1" applyFont="1" applyFill="1" applyBorder="1" applyAlignment="1" applyProtection="1">
      <alignment shrinkToFit="1"/>
      <protection locked="0"/>
    </xf>
    <xf numFmtId="166" fontId="16" fillId="5" borderId="1" xfId="0" applyNumberFormat="1" applyFont="1" applyFill="1" applyBorder="1" applyAlignment="1">
      <alignment wrapText="1" shrinkToFit="1"/>
    </xf>
    <xf numFmtId="166" fontId="11" fillId="5" borderId="1" xfId="1" applyNumberFormat="1" applyFont="1" applyFill="1" applyBorder="1" applyAlignment="1">
      <alignment wrapText="1"/>
    </xf>
    <xf numFmtId="166" fontId="11" fillId="0" borderId="1" xfId="1" applyNumberFormat="1" applyFont="1" applyFill="1" applyBorder="1" applyAlignment="1">
      <alignment wrapText="1"/>
    </xf>
    <xf numFmtId="166" fontId="4" fillId="5" borderId="1" xfId="0" applyNumberFormat="1" applyFont="1" applyFill="1" applyBorder="1" applyAlignment="1">
      <alignment wrapText="1" shrinkToFit="1"/>
    </xf>
    <xf numFmtId="166" fontId="11" fillId="0" borderId="6" xfId="0" applyNumberFormat="1" applyFont="1" applyFill="1" applyBorder="1" applyAlignment="1">
      <alignment wrapText="1" shrinkToFit="1"/>
    </xf>
    <xf numFmtId="166" fontId="11" fillId="5" borderId="6" xfId="0" applyNumberFormat="1" applyFont="1" applyFill="1" applyBorder="1" applyAlignment="1">
      <alignment wrapText="1" shrinkToFit="1"/>
    </xf>
    <xf numFmtId="166" fontId="11" fillId="0" borderId="6" xfId="0" applyNumberFormat="1" applyFont="1" applyFill="1" applyBorder="1" applyAlignment="1">
      <alignment wrapText="1"/>
    </xf>
    <xf numFmtId="166" fontId="11" fillId="0" borderId="12" xfId="0" applyNumberFormat="1" applyFont="1" applyFill="1" applyBorder="1" applyAlignment="1">
      <alignment wrapText="1"/>
    </xf>
    <xf numFmtId="166" fontId="17" fillId="0" borderId="1" xfId="0" applyNumberFormat="1" applyFont="1" applyFill="1" applyBorder="1" applyAlignment="1">
      <alignment wrapText="1" shrinkToFit="1"/>
    </xf>
    <xf numFmtId="164" fontId="11" fillId="3" borderId="0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 shrinkToFit="1"/>
    </xf>
    <xf numFmtId="0" fontId="11" fillId="0" borderId="1" xfId="0" applyFont="1" applyFill="1" applyBorder="1" applyAlignment="1">
      <alignment wrapText="1" shrinkToFit="1"/>
    </xf>
    <xf numFmtId="49" fontId="25" fillId="6" borderId="1" xfId="3" applyNumberFormat="1" applyFont="1" applyFill="1" applyBorder="1" applyAlignment="1">
      <alignment horizontal="center" vertical="center" wrapText="1" shrinkToFit="1"/>
    </xf>
    <xf numFmtId="49" fontId="26" fillId="5" borderId="1" xfId="3" applyNumberFormat="1" applyFont="1" applyFill="1" applyBorder="1" applyAlignment="1">
      <alignment horizontal="center" vertical="center" shrinkToFit="1"/>
    </xf>
    <xf numFmtId="49" fontId="25" fillId="6" borderId="1" xfId="0" applyNumberFormat="1" applyFont="1" applyFill="1" applyBorder="1" applyAlignment="1">
      <alignment horizontal="center" vertical="center" shrinkToFit="1"/>
    </xf>
    <xf numFmtId="49" fontId="26" fillId="5" borderId="1" xfId="0" applyNumberFormat="1" applyFont="1" applyFill="1" applyBorder="1" applyAlignment="1">
      <alignment horizontal="center" vertical="center" shrinkToFit="1"/>
    </xf>
    <xf numFmtId="49" fontId="25" fillId="6" borderId="1" xfId="3" applyNumberFormat="1" applyFont="1" applyFill="1" applyBorder="1" applyAlignment="1">
      <alignment horizontal="center" vertical="center" shrinkToFit="1"/>
    </xf>
    <xf numFmtId="0" fontId="23" fillId="6" borderId="1" xfId="0" applyFont="1" applyFill="1" applyBorder="1"/>
    <xf numFmtId="0" fontId="7" fillId="6" borderId="1" xfId="3" applyFont="1" applyFill="1" applyBorder="1" applyAlignment="1">
      <alignment vertical="center" wrapText="1"/>
    </xf>
    <xf numFmtId="0" fontId="26" fillId="5" borderId="1" xfId="3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8" fillId="5" borderId="1" xfId="3" applyFont="1" applyFill="1" applyBorder="1" applyAlignment="1">
      <alignment horizontal="left" vertical="center" wrapText="1"/>
    </xf>
    <xf numFmtId="166" fontId="7" fillId="6" borderId="1" xfId="3" applyNumberFormat="1" applyFont="1" applyFill="1" applyBorder="1" applyAlignment="1">
      <alignment horizontal="center" vertical="center"/>
    </xf>
    <xf numFmtId="166" fontId="8" fillId="7" borderId="1" xfId="3" applyNumberFormat="1" applyFont="1" applyFill="1" applyBorder="1" applyAlignment="1">
      <alignment horizontal="center" vertical="center" wrapText="1"/>
    </xf>
    <xf numFmtId="166" fontId="8" fillId="5" borderId="1" xfId="4" applyNumberFormat="1" applyFont="1" applyFill="1" applyBorder="1" applyAlignment="1" applyProtection="1">
      <alignment horizontal="center" vertical="center"/>
    </xf>
    <xf numFmtId="166" fontId="8" fillId="5" borderId="1" xfId="3" applyNumberFormat="1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/>
    </xf>
    <xf numFmtId="166" fontId="26" fillId="7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6" fontId="26" fillId="7" borderId="1" xfId="3" applyNumberFormat="1" applyFont="1" applyFill="1" applyBorder="1" applyAlignment="1">
      <alignment horizontal="center" vertical="center" wrapText="1"/>
    </xf>
    <xf numFmtId="166" fontId="7" fillId="6" borderId="1" xfId="3" applyNumberFormat="1" applyFont="1" applyFill="1" applyBorder="1" applyAlignment="1">
      <alignment horizontal="center"/>
    </xf>
    <xf numFmtId="166" fontId="8" fillId="5" borderId="1" xfId="4" applyNumberFormat="1" applyFont="1" applyFill="1" applyBorder="1" applyAlignment="1" applyProtection="1">
      <alignment horizontal="center"/>
    </xf>
    <xf numFmtId="166" fontId="8" fillId="5" borderId="1" xfId="3" applyNumberFormat="1" applyFont="1" applyFill="1" applyBorder="1" applyAlignment="1">
      <alignment horizontal="center"/>
    </xf>
    <xf numFmtId="166" fontId="26" fillId="5" borderId="1" xfId="3" applyNumberFormat="1" applyFont="1" applyFill="1" applyBorder="1" applyAlignment="1">
      <alignment horizontal="center" vertical="center" wrapText="1"/>
    </xf>
    <xf numFmtId="166" fontId="28" fillId="6" borderId="1" xfId="0" applyNumberFormat="1" applyFont="1" applyFill="1" applyBorder="1"/>
    <xf numFmtId="0" fontId="29" fillId="0" borderId="1" xfId="0" applyFont="1" applyBorder="1"/>
    <xf numFmtId="1" fontId="3" fillId="0" borderId="1" xfId="0" applyNumberFormat="1" applyFont="1" applyFill="1" applyBorder="1" applyAlignment="1">
      <alignment wrapText="1" shrinkToFit="1"/>
    </xf>
    <xf numFmtId="0" fontId="11" fillId="0" borderId="1" xfId="0" applyFont="1" applyFill="1" applyBorder="1" applyAlignment="1">
      <alignment vertical="top" wrapText="1" shrinkToFit="1"/>
    </xf>
    <xf numFmtId="0" fontId="11" fillId="0" borderId="1" xfId="0" applyFont="1" applyFill="1" applyBorder="1" applyAlignment="1">
      <alignment vertical="top" shrinkToFit="1"/>
    </xf>
    <xf numFmtId="166" fontId="16" fillId="5" borderId="1" xfId="0" applyNumberFormat="1" applyFont="1" applyFill="1" applyBorder="1" applyAlignment="1">
      <alignment wrapText="1" shrinkToFit="1"/>
    </xf>
    <xf numFmtId="1" fontId="2" fillId="0" borderId="2" xfId="0" applyNumberFormat="1" applyFont="1" applyBorder="1" applyAlignment="1"/>
    <xf numFmtId="0" fontId="0" fillId="0" borderId="2" xfId="0" applyBorder="1" applyAlignment="1"/>
    <xf numFmtId="1" fontId="7" fillId="0" borderId="8" xfId="0" applyNumberFormat="1" applyFont="1" applyBorder="1" applyAlignment="1"/>
    <xf numFmtId="0" fontId="8" fillId="0" borderId="8" xfId="0" applyFont="1" applyBorder="1" applyAlignment="1"/>
    <xf numFmtId="0" fontId="11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/>
    <xf numFmtId="166" fontId="11" fillId="0" borderId="1" xfId="0" applyNumberFormat="1" applyFont="1" applyFill="1" applyBorder="1" applyAlignment="1"/>
    <xf numFmtId="0" fontId="7" fillId="0" borderId="9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/>
    <xf numFmtId="1" fontId="19" fillId="0" borderId="13" xfId="0" applyNumberFormat="1" applyFont="1" applyBorder="1" applyAlignment="1">
      <alignment horizontal="center" wrapText="1"/>
    </xf>
    <xf numFmtId="0" fontId="20" fillId="0" borderId="0" xfId="0" applyFont="1" applyAlignment="1"/>
    <xf numFmtId="0" fontId="20" fillId="0" borderId="8" xfId="0" applyFont="1" applyBorder="1" applyAlignme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6" fontId="11" fillId="0" borderId="9" xfId="0" applyNumberFormat="1" applyFont="1" applyFill="1" applyBorder="1" applyAlignment="1"/>
    <xf numFmtId="166" fontId="11" fillId="0" borderId="10" xfId="0" applyNumberFormat="1" applyFont="1" applyFill="1" applyBorder="1" applyAlignment="1"/>
    <xf numFmtId="166" fontId="11" fillId="0" borderId="7" xfId="0" applyNumberFormat="1" applyFont="1" applyFill="1" applyBorder="1" applyAlignment="1"/>
    <xf numFmtId="166" fontId="11" fillId="0" borderId="9" xfId="0" applyNumberFormat="1" applyFont="1" applyBorder="1" applyAlignment="1"/>
    <xf numFmtId="166" fontId="11" fillId="0" borderId="10" xfId="0" applyNumberFormat="1" applyFont="1" applyBorder="1" applyAlignment="1"/>
    <xf numFmtId="166" fontId="11" fillId="0" borderId="7" xfId="0" applyNumberFormat="1" applyFont="1" applyBorder="1" applyAlignment="1"/>
    <xf numFmtId="0" fontId="10" fillId="0" borderId="0" xfId="2" applyFont="1" applyAlignment="1">
      <alignment horizontal="center" vertical="top"/>
    </xf>
    <xf numFmtId="0" fontId="0" fillId="0" borderId="0" xfId="0" applyAlignment="1">
      <alignment horizontal="center"/>
    </xf>
  </cellXfs>
  <cellStyles count="5">
    <cellStyle name="xl60" xfId="4"/>
    <cellStyle name="Обычный" xfId="0" builtinId="0"/>
    <cellStyle name="Обычный 2" xfId="3"/>
    <cellStyle name="Обычный_98-99КП+Бюд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8"/>
  <sheetViews>
    <sheetView tabSelected="1" view="pageBreakPreview" topLeftCell="A70" zoomScaleSheetLayoutView="100" workbookViewId="0">
      <selection activeCell="J8" sqref="J8"/>
    </sheetView>
  </sheetViews>
  <sheetFormatPr defaultRowHeight="12.75"/>
  <cols>
    <col min="1" max="1" width="20.140625" style="1" customWidth="1"/>
    <col min="2" max="2" width="69.140625" customWidth="1"/>
    <col min="3" max="3" width="9.85546875" customWidth="1"/>
    <col min="4" max="4" width="10.42578125" customWidth="1"/>
    <col min="5" max="5" width="9.140625" hidden="1" customWidth="1"/>
    <col min="6" max="6" width="11.140625" customWidth="1"/>
    <col min="7" max="7" width="10.140625" customWidth="1"/>
    <col min="8" max="8" width="11.5703125" customWidth="1"/>
  </cols>
  <sheetData>
    <row r="2" spans="1:8" ht="15.75">
      <c r="A2" s="7"/>
      <c r="B2" s="8"/>
      <c r="C2" s="8"/>
      <c r="D2" s="11"/>
    </row>
    <row r="3" spans="1:8">
      <c r="A3" s="7"/>
      <c r="B3" s="8"/>
      <c r="C3" s="8"/>
      <c r="D3" s="9"/>
    </row>
    <row r="4" spans="1:8" ht="17.25" customHeight="1">
      <c r="A4" s="152" t="s">
        <v>127</v>
      </c>
      <c r="B4" s="153"/>
      <c r="C4" s="41"/>
      <c r="D4" s="9"/>
    </row>
    <row r="5" spans="1:8" ht="15.75" customHeight="1">
      <c r="A5" s="131" t="s">
        <v>185</v>
      </c>
      <c r="B5" s="132"/>
      <c r="C5" s="132"/>
      <c r="D5" s="132"/>
      <c r="H5" t="s">
        <v>186</v>
      </c>
    </row>
    <row r="6" spans="1:8" ht="27" hidden="1" customHeight="1">
      <c r="A6" s="129"/>
      <c r="B6" s="130"/>
      <c r="C6" s="130"/>
      <c r="D6" s="130"/>
    </row>
    <row r="7" spans="1:8" ht="27" customHeight="1">
      <c r="A7" s="140" t="s">
        <v>85</v>
      </c>
      <c r="B7" s="138" t="s">
        <v>0</v>
      </c>
      <c r="C7" s="136" t="s">
        <v>180</v>
      </c>
      <c r="D7" s="136" t="s">
        <v>181</v>
      </c>
      <c r="F7" s="143" t="s">
        <v>179</v>
      </c>
      <c r="G7" s="144"/>
      <c r="H7" s="145"/>
    </row>
    <row r="8" spans="1:8" ht="48" customHeight="1">
      <c r="A8" s="141"/>
      <c r="B8" s="139"/>
      <c r="C8" s="137"/>
      <c r="D8" s="137"/>
      <c r="E8" s="3"/>
      <c r="F8" s="49" t="s">
        <v>182</v>
      </c>
      <c r="G8" s="49" t="s">
        <v>183</v>
      </c>
      <c r="H8" s="49" t="s">
        <v>184</v>
      </c>
    </row>
    <row r="9" spans="1:8" ht="3" hidden="1" customHeight="1">
      <c r="A9" s="142"/>
      <c r="B9" s="10"/>
      <c r="C9" s="10"/>
      <c r="D9" s="10"/>
      <c r="E9" s="4"/>
      <c r="F9" s="44"/>
      <c r="G9" s="44"/>
      <c r="H9" s="44"/>
    </row>
    <row r="10" spans="1:8" s="6" customFormat="1" ht="14.25">
      <c r="A10" s="47" t="s">
        <v>5</v>
      </c>
      <c r="B10" s="61" t="s">
        <v>11</v>
      </c>
      <c r="C10" s="67">
        <f>SUM(C11,C26)</f>
        <v>80992.260000000009</v>
      </c>
      <c r="D10" s="67">
        <f>SUM(D11,D26)</f>
        <v>78287</v>
      </c>
      <c r="E10" s="68"/>
      <c r="F10" s="67">
        <f t="shared" ref="F10:H10" si="0">SUM(F11,F26)</f>
        <v>80052.999999999985</v>
      </c>
      <c r="G10" s="67">
        <f t="shared" si="0"/>
        <v>80866.8</v>
      </c>
      <c r="H10" s="67">
        <f t="shared" si="0"/>
        <v>89035</v>
      </c>
    </row>
    <row r="11" spans="1:8" s="6" customFormat="1" ht="14.25">
      <c r="A11" s="50"/>
      <c r="B11" s="61" t="s">
        <v>29</v>
      </c>
      <c r="C11" s="67">
        <f>SUM(C12,C16,C20,C23,C25,C15)</f>
        <v>60989.360000000008</v>
      </c>
      <c r="D11" s="67">
        <f>SUM(D12,D16,D20,D23,D25,D15)</f>
        <v>64645.599999999999</v>
      </c>
      <c r="E11" s="68"/>
      <c r="F11" s="67">
        <f t="shared" ref="F11:H11" si="1">SUM(F12,F16,F20,F23,F25,F15)</f>
        <v>70117.099999999991</v>
      </c>
      <c r="G11" s="67">
        <f t="shared" si="1"/>
        <v>73908.3</v>
      </c>
      <c r="H11" s="67">
        <f t="shared" si="1"/>
        <v>82001.5</v>
      </c>
    </row>
    <row r="12" spans="1:8" s="5" customFormat="1" ht="14.25">
      <c r="A12" s="47" t="s">
        <v>6</v>
      </c>
      <c r="B12" s="61" t="s">
        <v>4</v>
      </c>
      <c r="C12" s="67">
        <f>SUM(C13)</f>
        <v>32283.56</v>
      </c>
      <c r="D12" s="67">
        <f>SUM(D13)</f>
        <v>30625.5</v>
      </c>
      <c r="E12" s="68"/>
      <c r="F12" s="67">
        <f t="shared" ref="F12:H12" si="2">SUM(F13)</f>
        <v>37241.1</v>
      </c>
      <c r="G12" s="67">
        <f t="shared" si="2"/>
        <v>39103.300000000003</v>
      </c>
      <c r="H12" s="67">
        <f t="shared" si="2"/>
        <v>40667.300000000003</v>
      </c>
    </row>
    <row r="13" spans="1:8" ht="15">
      <c r="A13" s="50" t="s">
        <v>118</v>
      </c>
      <c r="B13" s="18" t="s">
        <v>33</v>
      </c>
      <c r="C13" s="18">
        <v>32283.56</v>
      </c>
      <c r="D13" s="69">
        <v>30625.5</v>
      </c>
      <c r="E13" s="70"/>
      <c r="F13" s="71">
        <v>37241.1</v>
      </c>
      <c r="G13" s="71">
        <v>39103.300000000003</v>
      </c>
      <c r="H13" s="71">
        <v>40667.300000000003</v>
      </c>
    </row>
    <row r="14" spans="1:8" ht="36" customHeight="1">
      <c r="A14" s="51" t="s">
        <v>56</v>
      </c>
      <c r="B14" s="62" t="s">
        <v>57</v>
      </c>
      <c r="C14" s="67">
        <f>C15</f>
        <v>11497.5</v>
      </c>
      <c r="D14" s="67">
        <f>D15</f>
        <v>11355</v>
      </c>
      <c r="E14" s="70"/>
      <c r="F14" s="67">
        <f t="shared" ref="F14:H14" si="3">F15</f>
        <v>10310.4</v>
      </c>
      <c r="G14" s="67">
        <f t="shared" si="3"/>
        <v>11606.3</v>
      </c>
      <c r="H14" s="67">
        <f t="shared" si="3"/>
        <v>17629</v>
      </c>
    </row>
    <row r="15" spans="1:8" ht="27" customHeight="1">
      <c r="A15" s="51" t="s">
        <v>125</v>
      </c>
      <c r="B15" s="12" t="s">
        <v>126</v>
      </c>
      <c r="C15" s="12">
        <v>11497.5</v>
      </c>
      <c r="D15" s="69">
        <v>11355</v>
      </c>
      <c r="E15" s="70"/>
      <c r="F15" s="71">
        <v>10310.4</v>
      </c>
      <c r="G15" s="71">
        <v>11606.3</v>
      </c>
      <c r="H15" s="71">
        <v>17629</v>
      </c>
    </row>
    <row r="16" spans="1:8" s="5" customFormat="1" ht="14.25">
      <c r="A16" s="47" t="s">
        <v>7</v>
      </c>
      <c r="B16" s="61" t="s">
        <v>1</v>
      </c>
      <c r="C16" s="67">
        <f>SUM(C17:C18,C19)</f>
        <v>5368.0999999999995</v>
      </c>
      <c r="D16" s="67">
        <f>SUM(D17:D18,D19)</f>
        <v>8685.9000000000015</v>
      </c>
      <c r="E16" s="68"/>
      <c r="F16" s="67">
        <f t="shared" ref="F16:H16" si="4">SUM(F17:F18,F19)</f>
        <v>8677.5999999999985</v>
      </c>
      <c r="G16" s="67">
        <f t="shared" si="4"/>
        <v>9194.2000000000007</v>
      </c>
      <c r="H16" s="67">
        <f t="shared" si="4"/>
        <v>9591.2000000000007</v>
      </c>
    </row>
    <row r="17" spans="1:8" ht="14.25" customHeight="1">
      <c r="A17" s="50" t="s">
        <v>40</v>
      </c>
      <c r="B17" s="12" t="s">
        <v>25</v>
      </c>
      <c r="C17" s="12">
        <v>3109.7</v>
      </c>
      <c r="D17" s="69">
        <v>3233.3</v>
      </c>
      <c r="E17" s="70"/>
      <c r="F17" s="71">
        <v>2921.2</v>
      </c>
      <c r="G17" s="71">
        <v>3124</v>
      </c>
      <c r="H17" s="71">
        <v>3220</v>
      </c>
    </row>
    <row r="18" spans="1:8" ht="15">
      <c r="A18" s="50" t="s">
        <v>41</v>
      </c>
      <c r="B18" s="18" t="s">
        <v>2</v>
      </c>
      <c r="C18" s="18">
        <v>2212.6</v>
      </c>
      <c r="D18" s="69">
        <v>5437.4</v>
      </c>
      <c r="E18" s="70"/>
      <c r="F18" s="71">
        <v>5706.4</v>
      </c>
      <c r="G18" s="71">
        <v>6020.2</v>
      </c>
      <c r="H18" s="71">
        <v>6321.2</v>
      </c>
    </row>
    <row r="19" spans="1:8" ht="30">
      <c r="A19" s="50" t="s">
        <v>86</v>
      </c>
      <c r="B19" s="12" t="s">
        <v>87</v>
      </c>
      <c r="C19" s="18">
        <v>45.8</v>
      </c>
      <c r="D19" s="69">
        <v>15.2</v>
      </c>
      <c r="E19" s="70"/>
      <c r="F19" s="71">
        <v>50</v>
      </c>
      <c r="G19" s="71">
        <v>50</v>
      </c>
      <c r="H19" s="71">
        <v>50</v>
      </c>
    </row>
    <row r="20" spans="1:8" ht="15">
      <c r="A20" s="50" t="s">
        <v>106</v>
      </c>
      <c r="B20" s="61" t="s">
        <v>107</v>
      </c>
      <c r="C20" s="72">
        <f>C21+C22</f>
        <v>10984.9</v>
      </c>
      <c r="D20" s="72">
        <f>D21+D22</f>
        <v>12898.199999999999</v>
      </c>
      <c r="E20" s="70"/>
      <c r="F20" s="67">
        <f t="shared" ref="F20:H20" si="5">F21+F22</f>
        <v>13020</v>
      </c>
      <c r="G20" s="67">
        <f t="shared" si="5"/>
        <v>13124.5</v>
      </c>
      <c r="H20" s="67">
        <f t="shared" si="5"/>
        <v>13220</v>
      </c>
    </row>
    <row r="21" spans="1:8" ht="15">
      <c r="A21" s="52" t="s">
        <v>108</v>
      </c>
      <c r="B21" s="63" t="s">
        <v>109</v>
      </c>
      <c r="C21" s="63">
        <v>1062.8</v>
      </c>
      <c r="D21" s="73">
        <v>1907.9</v>
      </c>
      <c r="E21" s="70"/>
      <c r="F21" s="71">
        <v>1713</v>
      </c>
      <c r="G21" s="71">
        <v>1717.5</v>
      </c>
      <c r="H21" s="71">
        <v>1713</v>
      </c>
    </row>
    <row r="22" spans="1:8" ht="15">
      <c r="A22" s="52" t="s">
        <v>110</v>
      </c>
      <c r="B22" s="63" t="s">
        <v>111</v>
      </c>
      <c r="C22" s="63">
        <v>9922.1</v>
      </c>
      <c r="D22" s="73">
        <v>10990.3</v>
      </c>
      <c r="E22" s="70"/>
      <c r="F22" s="71">
        <v>11307</v>
      </c>
      <c r="G22" s="71">
        <v>11407</v>
      </c>
      <c r="H22" s="71">
        <v>11507</v>
      </c>
    </row>
    <row r="23" spans="1:8" s="2" customFormat="1" ht="14.25">
      <c r="A23" s="47" t="s">
        <v>8</v>
      </c>
      <c r="B23" s="61" t="s">
        <v>12</v>
      </c>
      <c r="C23" s="67">
        <f>C24</f>
        <v>855.3</v>
      </c>
      <c r="D23" s="67">
        <f>D24</f>
        <v>1080.5</v>
      </c>
      <c r="E23" s="74"/>
      <c r="F23" s="67">
        <f t="shared" ref="F23:H23" si="6">F24</f>
        <v>868</v>
      </c>
      <c r="G23" s="67">
        <f t="shared" si="6"/>
        <v>880</v>
      </c>
      <c r="H23" s="67">
        <f t="shared" si="6"/>
        <v>894</v>
      </c>
    </row>
    <row r="24" spans="1:8" s="2" customFormat="1" ht="30">
      <c r="A24" s="50" t="s">
        <v>119</v>
      </c>
      <c r="B24" s="12" t="s">
        <v>120</v>
      </c>
      <c r="C24" s="12">
        <v>855.3</v>
      </c>
      <c r="D24" s="69">
        <v>1080.5</v>
      </c>
      <c r="E24" s="96"/>
      <c r="F24" s="69">
        <v>868</v>
      </c>
      <c r="G24" s="71">
        <v>880</v>
      </c>
      <c r="H24" s="71">
        <v>894</v>
      </c>
    </row>
    <row r="25" spans="1:8" s="2" customFormat="1" ht="32.25" customHeight="1">
      <c r="A25" s="47" t="s">
        <v>23</v>
      </c>
      <c r="B25" s="14" t="s">
        <v>46</v>
      </c>
      <c r="C25" s="14"/>
      <c r="D25" s="67">
        <v>0.5</v>
      </c>
      <c r="E25" s="74"/>
      <c r="F25" s="67"/>
      <c r="G25" s="75"/>
      <c r="H25" s="75"/>
    </row>
    <row r="26" spans="1:8" s="2" customFormat="1" ht="14.25">
      <c r="A26" s="47"/>
      <c r="B26" s="40" t="s">
        <v>105</v>
      </c>
      <c r="C26" s="67">
        <f>SUM(C27,C37,C39,C40,C44,C45)</f>
        <v>20002.900000000001</v>
      </c>
      <c r="D26" s="67">
        <f>SUM(D27,D37,D39,D40,D44,D45)</f>
        <v>13641.399999999998</v>
      </c>
      <c r="E26" s="74"/>
      <c r="F26" s="67">
        <f t="shared" ref="F26:H26" si="7">SUM(F27,F37,F39,F40,F44,F45)</f>
        <v>9935.9</v>
      </c>
      <c r="G26" s="67">
        <f t="shared" si="7"/>
        <v>6958.5</v>
      </c>
      <c r="H26" s="67">
        <f t="shared" si="7"/>
        <v>7033.5</v>
      </c>
    </row>
    <row r="27" spans="1:8" s="2" customFormat="1" ht="42.75">
      <c r="A27" s="47" t="s">
        <v>121</v>
      </c>
      <c r="B27" s="64" t="s">
        <v>42</v>
      </c>
      <c r="C27" s="67">
        <f>SUM(,C28,C34,C35,C36)</f>
        <v>3639.9</v>
      </c>
      <c r="D27" s="67">
        <f>SUM(,D28,D34,D35,D36)</f>
        <v>4777</v>
      </c>
      <c r="E27" s="76"/>
      <c r="F27" s="67">
        <f t="shared" ref="F27:H27" si="8">SUM(,F28,F34,F35,F36)</f>
        <v>4800.5</v>
      </c>
      <c r="G27" s="67">
        <f t="shared" si="8"/>
        <v>4875.5</v>
      </c>
      <c r="H27" s="67">
        <f t="shared" si="8"/>
        <v>4950.5</v>
      </c>
    </row>
    <row r="28" spans="1:8" s="6" customFormat="1" ht="86.25" customHeight="1">
      <c r="A28" s="50" t="s">
        <v>10</v>
      </c>
      <c r="B28" s="12" t="s">
        <v>27</v>
      </c>
      <c r="C28" s="69">
        <f>SUM(C29,C32,C33,C30,C31)</f>
        <v>3627.7000000000003</v>
      </c>
      <c r="D28" s="69">
        <f>SUM(D29,D32,D33,D30,D31)</f>
        <v>4631.2</v>
      </c>
      <c r="E28" s="77"/>
      <c r="F28" s="69">
        <f t="shared" ref="F28:H28" si="9">SUM(F29,F32,F33,F30,F31)</f>
        <v>4683.5</v>
      </c>
      <c r="G28" s="69">
        <f t="shared" si="9"/>
        <v>4758.5</v>
      </c>
      <c r="H28" s="69">
        <f t="shared" si="9"/>
        <v>4833.5</v>
      </c>
    </row>
    <row r="29" spans="1:8" ht="62.25" customHeight="1">
      <c r="A29" s="50" t="s">
        <v>174</v>
      </c>
      <c r="B29" s="65" t="s">
        <v>65</v>
      </c>
      <c r="C29" s="78">
        <v>985.9</v>
      </c>
      <c r="D29" s="69">
        <v>1512.2</v>
      </c>
      <c r="E29" s="70"/>
      <c r="F29" s="71">
        <v>2562.1999999999998</v>
      </c>
      <c r="G29" s="71">
        <v>2612.1999999999998</v>
      </c>
      <c r="H29" s="71">
        <v>2662.2</v>
      </c>
    </row>
    <row r="30" spans="1:8" ht="68.25" customHeight="1">
      <c r="A30" s="50" t="s">
        <v>117</v>
      </c>
      <c r="B30" s="65" t="s">
        <v>66</v>
      </c>
      <c r="C30" s="78">
        <v>1404.5</v>
      </c>
      <c r="D30" s="69">
        <v>2000</v>
      </c>
      <c r="E30" s="70"/>
      <c r="F30" s="71">
        <v>1025</v>
      </c>
      <c r="G30" s="71">
        <v>1050</v>
      </c>
      <c r="H30" s="71">
        <v>1075</v>
      </c>
    </row>
    <row r="31" spans="1:8" ht="65.25" customHeight="1">
      <c r="A31" s="53" t="s">
        <v>116</v>
      </c>
      <c r="B31" s="66" t="s">
        <v>34</v>
      </c>
      <c r="C31" s="78">
        <v>304.8</v>
      </c>
      <c r="D31" s="69">
        <v>263.8</v>
      </c>
      <c r="E31" s="70"/>
      <c r="F31" s="71">
        <v>255</v>
      </c>
      <c r="G31" s="71">
        <v>255</v>
      </c>
      <c r="H31" s="71">
        <v>255</v>
      </c>
    </row>
    <row r="32" spans="1:8" ht="76.5" customHeight="1">
      <c r="A32" s="50" t="s">
        <v>100</v>
      </c>
      <c r="B32" s="42" t="s">
        <v>35</v>
      </c>
      <c r="C32" s="78">
        <v>527.1</v>
      </c>
      <c r="D32" s="69">
        <v>445.2</v>
      </c>
      <c r="E32" s="70"/>
      <c r="F32" s="71">
        <v>431.3</v>
      </c>
      <c r="G32" s="71">
        <v>431.3</v>
      </c>
      <c r="H32" s="71">
        <v>431.3</v>
      </c>
    </row>
    <row r="33" spans="1:8" ht="33.75" customHeight="1">
      <c r="A33" s="50" t="s">
        <v>103</v>
      </c>
      <c r="B33" s="42" t="s">
        <v>84</v>
      </c>
      <c r="C33" s="78">
        <v>405.4</v>
      </c>
      <c r="D33" s="69">
        <v>410</v>
      </c>
      <c r="E33" s="70"/>
      <c r="F33" s="71">
        <v>410</v>
      </c>
      <c r="G33" s="71">
        <v>410</v>
      </c>
      <c r="H33" s="71">
        <v>410</v>
      </c>
    </row>
    <row r="34" spans="1:8" ht="39" customHeight="1">
      <c r="A34" s="50" t="s">
        <v>175</v>
      </c>
      <c r="B34" s="42" t="s">
        <v>176</v>
      </c>
      <c r="C34" s="78"/>
      <c r="D34" s="69">
        <v>0.2</v>
      </c>
      <c r="E34" s="70"/>
      <c r="F34" s="71"/>
      <c r="G34" s="71"/>
      <c r="H34" s="71"/>
    </row>
    <row r="35" spans="1:8" ht="54" customHeight="1">
      <c r="A35" s="50" t="s">
        <v>102</v>
      </c>
      <c r="B35" s="42" t="s">
        <v>52</v>
      </c>
      <c r="C35" s="78">
        <v>3.6</v>
      </c>
      <c r="D35" s="69">
        <v>40.6</v>
      </c>
      <c r="E35" s="70"/>
      <c r="F35" s="71">
        <v>42</v>
      </c>
      <c r="G35" s="71">
        <v>42</v>
      </c>
      <c r="H35" s="71">
        <v>42</v>
      </c>
    </row>
    <row r="36" spans="1:8" ht="30.75" customHeight="1">
      <c r="A36" s="50" t="s">
        <v>112</v>
      </c>
      <c r="B36" s="42" t="s">
        <v>113</v>
      </c>
      <c r="C36" s="78">
        <v>8.6</v>
      </c>
      <c r="D36" s="69">
        <v>105</v>
      </c>
      <c r="E36" s="70"/>
      <c r="F36" s="71">
        <v>75</v>
      </c>
      <c r="G36" s="71">
        <v>75</v>
      </c>
      <c r="H36" s="71">
        <v>75</v>
      </c>
    </row>
    <row r="37" spans="1:8" ht="23.25" customHeight="1">
      <c r="A37" s="48" t="s">
        <v>20</v>
      </c>
      <c r="B37" s="64" t="s">
        <v>26</v>
      </c>
      <c r="C37" s="67">
        <f>SUM(C38)</f>
        <v>415.4</v>
      </c>
      <c r="D37" s="67">
        <f>SUM(D38)</f>
        <v>1177</v>
      </c>
      <c r="E37" s="76"/>
      <c r="F37" s="67">
        <f t="shared" ref="F37:H37" si="10">SUM(F38)</f>
        <v>816.8</v>
      </c>
      <c r="G37" s="67">
        <f t="shared" si="10"/>
        <v>816.8</v>
      </c>
      <c r="H37" s="67">
        <f t="shared" si="10"/>
        <v>816.8</v>
      </c>
    </row>
    <row r="38" spans="1:8" ht="19.5" customHeight="1">
      <c r="A38" s="53" t="s">
        <v>115</v>
      </c>
      <c r="B38" s="17" t="s">
        <v>39</v>
      </c>
      <c r="C38" s="78">
        <v>415.4</v>
      </c>
      <c r="D38" s="69">
        <v>1177</v>
      </c>
      <c r="E38" s="76"/>
      <c r="F38" s="71">
        <v>816.8</v>
      </c>
      <c r="G38" s="71">
        <v>816.8</v>
      </c>
      <c r="H38" s="71">
        <v>816.8</v>
      </c>
    </row>
    <row r="39" spans="1:8" ht="20.25" customHeight="1">
      <c r="A39" s="54" t="s">
        <v>101</v>
      </c>
      <c r="B39" s="13" t="s">
        <v>53</v>
      </c>
      <c r="C39" s="78">
        <v>909.1</v>
      </c>
      <c r="D39" s="69">
        <v>91.1</v>
      </c>
      <c r="E39" s="76"/>
      <c r="F39" s="71">
        <v>5.8</v>
      </c>
      <c r="G39" s="71">
        <v>5.8</v>
      </c>
      <c r="H39" s="71">
        <v>5.8</v>
      </c>
    </row>
    <row r="40" spans="1:8" s="5" customFormat="1" ht="31.5" customHeight="1">
      <c r="A40" s="48" t="s">
        <v>37</v>
      </c>
      <c r="B40" s="64" t="s">
        <v>38</v>
      </c>
      <c r="C40" s="67">
        <f>SUM(C41,C42,C43)</f>
        <v>14033</v>
      </c>
      <c r="D40" s="67">
        <f>SUM(D41,D42,D43)</f>
        <v>5474.7</v>
      </c>
      <c r="E40" s="68"/>
      <c r="F40" s="67">
        <f t="shared" ref="F40:H40" si="11">SUM(F41,F42,F43)</f>
        <v>2950</v>
      </c>
      <c r="G40" s="67">
        <f t="shared" si="11"/>
        <v>300</v>
      </c>
      <c r="H40" s="67">
        <f t="shared" si="11"/>
        <v>300</v>
      </c>
    </row>
    <row r="41" spans="1:8" s="5" customFormat="1" ht="80.25" customHeight="1">
      <c r="A41" s="50" t="s">
        <v>114</v>
      </c>
      <c r="B41" s="12" t="s">
        <v>36</v>
      </c>
      <c r="C41" s="78">
        <v>378.3</v>
      </c>
      <c r="D41" s="69">
        <v>960.7</v>
      </c>
      <c r="E41" s="68"/>
      <c r="F41" s="69">
        <v>500</v>
      </c>
      <c r="G41" s="69">
        <v>200</v>
      </c>
      <c r="H41" s="69">
        <v>200</v>
      </c>
    </row>
    <row r="42" spans="1:8" s="5" customFormat="1" ht="41.25" customHeight="1">
      <c r="A42" s="50" t="s">
        <v>68</v>
      </c>
      <c r="B42" s="12" t="s">
        <v>67</v>
      </c>
      <c r="C42" s="78">
        <v>1335.3</v>
      </c>
      <c r="D42" s="69">
        <v>4514</v>
      </c>
      <c r="E42" s="68"/>
      <c r="F42" s="69">
        <v>2450</v>
      </c>
      <c r="G42" s="69">
        <v>100</v>
      </c>
      <c r="H42" s="69">
        <v>100</v>
      </c>
    </row>
    <row r="43" spans="1:8" s="5" customFormat="1" ht="31.5" customHeight="1">
      <c r="A43" s="50" t="s">
        <v>104</v>
      </c>
      <c r="B43" s="12" t="s">
        <v>89</v>
      </c>
      <c r="C43" s="78">
        <v>12319.4</v>
      </c>
      <c r="D43" s="69"/>
      <c r="E43" s="68"/>
      <c r="F43" s="67"/>
      <c r="G43" s="67"/>
      <c r="H43" s="67"/>
    </row>
    <row r="44" spans="1:8" s="2" customFormat="1" ht="14.25">
      <c r="A44" s="47" t="s">
        <v>9</v>
      </c>
      <c r="B44" s="61" t="s">
        <v>28</v>
      </c>
      <c r="C44" s="67">
        <v>1006.8</v>
      </c>
      <c r="D44" s="67">
        <v>2121.3000000000002</v>
      </c>
      <c r="E44" s="76"/>
      <c r="F44" s="75">
        <v>1362.8</v>
      </c>
      <c r="G44" s="75">
        <v>960.4</v>
      </c>
      <c r="H44" s="75">
        <v>960.4</v>
      </c>
    </row>
    <row r="45" spans="1:8" s="2" customFormat="1" ht="14.25">
      <c r="A45" s="47" t="s">
        <v>122</v>
      </c>
      <c r="B45" s="61" t="s">
        <v>123</v>
      </c>
      <c r="C45" s="67">
        <v>-1.3</v>
      </c>
      <c r="D45" s="67">
        <v>0.3</v>
      </c>
      <c r="E45" s="76"/>
      <c r="F45" s="75"/>
      <c r="G45" s="75"/>
      <c r="H45" s="75"/>
    </row>
    <row r="46" spans="1:8" ht="24" customHeight="1">
      <c r="A46" s="47" t="s">
        <v>13</v>
      </c>
      <c r="B46" s="61" t="s">
        <v>14</v>
      </c>
      <c r="C46" s="67">
        <f>SUM(C47,C104,C105)</f>
        <v>249579.09999999998</v>
      </c>
      <c r="D46" s="67">
        <f>SUM(D47,D104,D105)</f>
        <v>281053.20000000007</v>
      </c>
      <c r="E46" s="76"/>
      <c r="F46" s="67">
        <f t="shared" ref="F46:H46" si="12">SUM(F47,F104,F105)</f>
        <v>236274.40000000005</v>
      </c>
      <c r="G46" s="67">
        <f t="shared" si="12"/>
        <v>213753.1</v>
      </c>
      <c r="H46" s="67">
        <f t="shared" si="12"/>
        <v>221564.10000000003</v>
      </c>
    </row>
    <row r="47" spans="1:8" ht="32.25" customHeight="1">
      <c r="A47" s="47" t="s">
        <v>15</v>
      </c>
      <c r="B47" s="14" t="s">
        <v>31</v>
      </c>
      <c r="C47" s="67">
        <f>SUM(C48,C53,C68,C98)</f>
        <v>247733.3</v>
      </c>
      <c r="D47" s="67">
        <f>SUM(D48,D53,D68,D98)</f>
        <v>273674.10000000003</v>
      </c>
      <c r="E47" s="79"/>
      <c r="F47" s="67">
        <f t="shared" ref="F47:H47" si="13">SUM(F48,F53,F68,F98)</f>
        <v>235274.40000000005</v>
      </c>
      <c r="G47" s="67">
        <f t="shared" si="13"/>
        <v>212765.7</v>
      </c>
      <c r="H47" s="67">
        <f t="shared" si="13"/>
        <v>220585.40000000002</v>
      </c>
    </row>
    <row r="48" spans="1:8" ht="36.75" customHeight="1">
      <c r="A48" s="47" t="s">
        <v>170</v>
      </c>
      <c r="B48" s="14" t="s">
        <v>32</v>
      </c>
      <c r="C48" s="67">
        <f>SUM(C49:C52)</f>
        <v>82823.899999999994</v>
      </c>
      <c r="D48" s="67">
        <f>SUM(D49:D52)</f>
        <v>67377.399999999994</v>
      </c>
      <c r="E48" s="79"/>
      <c r="F48" s="67">
        <f t="shared" ref="F48:H48" si="14">SUM(F49:F52)</f>
        <v>69220</v>
      </c>
      <c r="G48" s="67">
        <f t="shared" si="14"/>
        <v>57901.2</v>
      </c>
      <c r="H48" s="67">
        <f t="shared" si="14"/>
        <v>60111.8</v>
      </c>
    </row>
    <row r="49" spans="1:8" ht="12.75" customHeight="1">
      <c r="A49" s="134" t="s">
        <v>171</v>
      </c>
      <c r="B49" s="133" t="s">
        <v>43</v>
      </c>
      <c r="C49" s="146">
        <v>52135.4</v>
      </c>
      <c r="D49" s="135">
        <v>67377.399999999994</v>
      </c>
      <c r="E49" s="79"/>
      <c r="F49" s="149">
        <v>69220</v>
      </c>
      <c r="G49" s="149">
        <v>57901.2</v>
      </c>
      <c r="H49" s="149">
        <v>60111.8</v>
      </c>
    </row>
    <row r="50" spans="1:8" ht="0.75" customHeight="1">
      <c r="A50" s="134"/>
      <c r="B50" s="133"/>
      <c r="C50" s="147"/>
      <c r="D50" s="135"/>
      <c r="E50" s="79"/>
      <c r="F50" s="150"/>
      <c r="G50" s="150"/>
      <c r="H50" s="150"/>
    </row>
    <row r="51" spans="1:8" ht="27.75" customHeight="1">
      <c r="A51" s="134"/>
      <c r="B51" s="133"/>
      <c r="C51" s="148"/>
      <c r="D51" s="135"/>
      <c r="E51" s="79"/>
      <c r="F51" s="151"/>
      <c r="G51" s="151"/>
      <c r="H51" s="151"/>
    </row>
    <row r="52" spans="1:8" ht="31.5" customHeight="1">
      <c r="A52" s="50" t="s">
        <v>172</v>
      </c>
      <c r="B52" s="17" t="s">
        <v>22</v>
      </c>
      <c r="C52" s="78">
        <v>30688.5</v>
      </c>
      <c r="D52" s="69"/>
      <c r="E52" s="79"/>
      <c r="F52" s="71"/>
      <c r="G52" s="71"/>
      <c r="H52" s="71"/>
    </row>
    <row r="53" spans="1:8" ht="26.25" customHeight="1">
      <c r="A53" s="47" t="s">
        <v>17</v>
      </c>
      <c r="B53" s="14" t="s">
        <v>18</v>
      </c>
      <c r="C53" s="80">
        <f>SUM(C54,C55,C57,C58,C61,C62,C63,C64,C65,C56,C60,C66,C59,C67)</f>
        <v>1431.3</v>
      </c>
      <c r="D53" s="80">
        <f>SUM(D54,D55,D57,D58,D61,D62,D63,D64,D65,D56,D60,D66,D59,D67)</f>
        <v>32162.399999999998</v>
      </c>
      <c r="E53" s="79"/>
      <c r="F53" s="80">
        <f t="shared" ref="F53:H53" si="15">SUM(F54,F55,F57,F58,F61,F62,F63,F64,F65,F56,F60,F66,F59,F67)</f>
        <v>15799</v>
      </c>
      <c r="G53" s="80">
        <f t="shared" si="15"/>
        <v>0</v>
      </c>
      <c r="H53" s="80">
        <f t="shared" si="15"/>
        <v>0</v>
      </c>
    </row>
    <row r="54" spans="1:8" ht="43.5" customHeight="1">
      <c r="A54" s="50" t="s">
        <v>128</v>
      </c>
      <c r="B54" s="12" t="s">
        <v>129</v>
      </c>
      <c r="C54" s="78"/>
      <c r="D54" s="78">
        <v>17.5</v>
      </c>
      <c r="E54" s="79"/>
      <c r="F54" s="71"/>
      <c r="G54" s="71"/>
      <c r="H54" s="71"/>
    </row>
    <row r="55" spans="1:8" ht="42.75" customHeight="1">
      <c r="A55" s="50" t="s">
        <v>128</v>
      </c>
      <c r="B55" s="12" t="s">
        <v>130</v>
      </c>
      <c r="C55" s="78"/>
      <c r="D55" s="78">
        <v>100</v>
      </c>
      <c r="E55" s="79"/>
      <c r="F55" s="71"/>
      <c r="G55" s="71"/>
      <c r="H55" s="71"/>
    </row>
    <row r="56" spans="1:8" ht="66" customHeight="1">
      <c r="A56" s="50" t="s">
        <v>128</v>
      </c>
      <c r="B56" s="12" t="s">
        <v>131</v>
      </c>
      <c r="C56" s="78"/>
      <c r="D56" s="78">
        <v>91.6</v>
      </c>
      <c r="E56" s="79"/>
      <c r="F56" s="71"/>
      <c r="G56" s="71"/>
      <c r="H56" s="71"/>
    </row>
    <row r="57" spans="1:8" ht="39" customHeight="1">
      <c r="A57" s="55" t="s">
        <v>132</v>
      </c>
      <c r="B57" s="32" t="s">
        <v>133</v>
      </c>
      <c r="C57" s="81"/>
      <c r="D57" s="82">
        <v>2000</v>
      </c>
      <c r="E57" s="79"/>
      <c r="F57" s="71"/>
      <c r="G57" s="71"/>
      <c r="H57" s="71"/>
    </row>
    <row r="58" spans="1:8" ht="30" customHeight="1">
      <c r="A58" s="56" t="s">
        <v>134</v>
      </c>
      <c r="B58" s="12" t="s">
        <v>187</v>
      </c>
      <c r="C58" s="78">
        <v>1165.5999999999999</v>
      </c>
      <c r="D58" s="82"/>
      <c r="E58" s="79"/>
      <c r="F58" s="71"/>
      <c r="G58" s="71"/>
      <c r="H58" s="71"/>
    </row>
    <row r="59" spans="1:8" ht="63" customHeight="1">
      <c r="A59" s="55" t="s">
        <v>135</v>
      </c>
      <c r="B59" s="33" t="s">
        <v>72</v>
      </c>
      <c r="C59" s="78">
        <v>204.3</v>
      </c>
      <c r="D59" s="69">
        <v>4215.7</v>
      </c>
      <c r="E59" s="79"/>
      <c r="F59" s="71"/>
      <c r="G59" s="71"/>
      <c r="H59" s="71"/>
    </row>
    <row r="60" spans="1:8" ht="66" customHeight="1">
      <c r="A60" s="55" t="s">
        <v>136</v>
      </c>
      <c r="B60" s="12" t="s">
        <v>91</v>
      </c>
      <c r="C60" s="78">
        <v>61.4</v>
      </c>
      <c r="D60" s="69"/>
      <c r="E60" s="79"/>
      <c r="F60" s="71"/>
      <c r="G60" s="71"/>
      <c r="H60" s="71"/>
    </row>
    <row r="61" spans="1:8" ht="52.5" customHeight="1">
      <c r="A61" s="57" t="s">
        <v>137</v>
      </c>
      <c r="B61" s="12" t="s">
        <v>138</v>
      </c>
      <c r="C61" s="78"/>
      <c r="D61" s="82">
        <v>14231.8</v>
      </c>
      <c r="E61" s="79"/>
      <c r="F61" s="71">
        <v>15799</v>
      </c>
      <c r="G61" s="71"/>
      <c r="H61" s="71"/>
    </row>
    <row r="62" spans="1:8" ht="48" customHeight="1">
      <c r="A62" s="57" t="s">
        <v>140</v>
      </c>
      <c r="B62" s="12" t="s">
        <v>141</v>
      </c>
      <c r="C62" s="78"/>
      <c r="D62" s="82">
        <v>130.5</v>
      </c>
      <c r="E62" s="79"/>
      <c r="F62" s="71"/>
      <c r="G62" s="71"/>
      <c r="H62" s="71"/>
    </row>
    <row r="63" spans="1:8" ht="47.25" customHeight="1">
      <c r="A63" s="57" t="s">
        <v>139</v>
      </c>
      <c r="B63" s="12" t="s">
        <v>188</v>
      </c>
      <c r="C63" s="78"/>
      <c r="D63" s="82">
        <v>11375.3</v>
      </c>
      <c r="E63" s="79"/>
      <c r="F63" s="71"/>
      <c r="G63" s="71"/>
      <c r="H63" s="71"/>
    </row>
    <row r="64" spans="1:8" ht="16.5" hidden="1" customHeight="1">
      <c r="A64" s="55" t="s">
        <v>49</v>
      </c>
      <c r="B64" s="33" t="s">
        <v>50</v>
      </c>
      <c r="C64" s="78"/>
      <c r="D64" s="69"/>
      <c r="E64" s="79"/>
      <c r="F64" s="71"/>
      <c r="G64" s="71"/>
      <c r="H64" s="71"/>
    </row>
    <row r="65" spans="1:8" ht="33" hidden="1" customHeight="1">
      <c r="A65" s="55" t="s">
        <v>90</v>
      </c>
      <c r="B65" s="12" t="s">
        <v>91</v>
      </c>
      <c r="C65" s="78"/>
      <c r="D65" s="69"/>
      <c r="E65" s="79"/>
      <c r="F65" s="71"/>
      <c r="G65" s="71"/>
      <c r="H65" s="71"/>
    </row>
    <row r="66" spans="1:8" ht="27.75" hidden="1" customHeight="1">
      <c r="A66" s="55" t="s">
        <v>69</v>
      </c>
      <c r="B66" s="12" t="s">
        <v>71</v>
      </c>
      <c r="C66" s="78"/>
      <c r="D66" s="69"/>
      <c r="E66" s="79"/>
      <c r="F66" s="71"/>
      <c r="G66" s="71"/>
      <c r="H66" s="71"/>
    </row>
    <row r="67" spans="1:8" ht="0.75" customHeight="1">
      <c r="A67" s="55" t="s">
        <v>61</v>
      </c>
      <c r="B67" s="12" t="s">
        <v>70</v>
      </c>
      <c r="C67" s="78"/>
      <c r="D67" s="69"/>
      <c r="E67" s="79"/>
      <c r="F67" s="71"/>
      <c r="G67" s="71"/>
      <c r="H67" s="71"/>
    </row>
    <row r="68" spans="1:8" ht="23.25" customHeight="1">
      <c r="A68" s="47" t="s">
        <v>142</v>
      </c>
      <c r="B68" s="14" t="s">
        <v>30</v>
      </c>
      <c r="C68" s="67">
        <f>SUM(C69,C70,C71,C72,C74,C75,C76,C77,C78,C79,C86,C87,C90,C91,C92,C93,C94,C95,C96,C97)</f>
        <v>162077.09999999998</v>
      </c>
      <c r="D68" s="67">
        <f>SUM(D69,D70,D71,D72,D74,D75,D76,D77,D78,D79,D86,D87,D90,D91,D92,D93,D94,D95,D96)</f>
        <v>156723.60000000003</v>
      </c>
      <c r="E68" s="79"/>
      <c r="F68" s="67">
        <f t="shared" ref="F68:H68" si="16">SUM(F69,F70,F71,F72,F74,F75,F76,F77,F78,F79,F86,F87,F90,F91,F92,F93,F94,F95,F96)</f>
        <v>150255.40000000005</v>
      </c>
      <c r="G68" s="67">
        <f t="shared" si="16"/>
        <v>154864.50000000003</v>
      </c>
      <c r="H68" s="67">
        <f t="shared" si="16"/>
        <v>160473.60000000001</v>
      </c>
    </row>
    <row r="69" spans="1:8" ht="42" customHeight="1">
      <c r="A69" s="58" t="s">
        <v>177</v>
      </c>
      <c r="B69" s="12" t="s">
        <v>178</v>
      </c>
      <c r="C69" s="78">
        <v>1297</v>
      </c>
      <c r="D69" s="83">
        <v>1071</v>
      </c>
      <c r="E69" s="79"/>
      <c r="F69" s="71">
        <v>1208</v>
      </c>
      <c r="G69" s="71">
        <v>1220.7</v>
      </c>
      <c r="H69" s="71">
        <v>1265.2</v>
      </c>
    </row>
    <row r="70" spans="1:8" ht="51" customHeight="1">
      <c r="A70" s="59" t="s">
        <v>143</v>
      </c>
      <c r="B70" s="15" t="s">
        <v>51</v>
      </c>
      <c r="C70" s="78">
        <v>18.3</v>
      </c>
      <c r="D70" s="69">
        <v>6</v>
      </c>
      <c r="E70" s="79"/>
      <c r="F70" s="71"/>
      <c r="G70" s="75"/>
      <c r="H70" s="71"/>
    </row>
    <row r="71" spans="1:8" ht="3.75" customHeight="1">
      <c r="A71" s="60"/>
      <c r="B71" s="43" t="s">
        <v>88</v>
      </c>
      <c r="C71" s="82"/>
      <c r="D71" s="82"/>
      <c r="E71" s="79"/>
      <c r="F71" s="71"/>
      <c r="G71" s="75"/>
      <c r="H71" s="71"/>
    </row>
    <row r="72" spans="1:8" ht="55.5" customHeight="1">
      <c r="A72" s="50" t="s">
        <v>144</v>
      </c>
      <c r="B72" s="12" t="s">
        <v>62</v>
      </c>
      <c r="C72" s="78">
        <v>121085</v>
      </c>
      <c r="D72" s="83">
        <v>117381.2</v>
      </c>
      <c r="E72" s="79"/>
      <c r="F72" s="71">
        <v>112093.3</v>
      </c>
      <c r="G72" s="71">
        <v>116224.1</v>
      </c>
      <c r="H72" s="71">
        <v>120010.2</v>
      </c>
    </row>
    <row r="73" spans="1:8" ht="15.75" hidden="1" customHeight="1">
      <c r="A73" s="50" t="s">
        <v>16</v>
      </c>
      <c r="B73" s="12" t="s">
        <v>24</v>
      </c>
      <c r="C73" s="78"/>
      <c r="D73" s="83"/>
      <c r="E73" s="79"/>
      <c r="F73" s="71"/>
      <c r="G73" s="71"/>
      <c r="H73" s="71"/>
    </row>
    <row r="74" spans="1:8" ht="66" customHeight="1">
      <c r="A74" s="50" t="s">
        <v>145</v>
      </c>
      <c r="B74" s="12" t="s">
        <v>63</v>
      </c>
      <c r="C74" s="78">
        <v>203.8</v>
      </c>
      <c r="D74" s="83">
        <v>203.8</v>
      </c>
      <c r="E74" s="79"/>
      <c r="F74" s="71">
        <v>204.4</v>
      </c>
      <c r="G74" s="71">
        <v>210.6</v>
      </c>
      <c r="H74" s="71">
        <v>217.2</v>
      </c>
    </row>
    <row r="75" spans="1:8" ht="30" customHeight="1">
      <c r="A75" s="60" t="s">
        <v>173</v>
      </c>
      <c r="B75" s="34" t="s">
        <v>73</v>
      </c>
      <c r="C75" s="78">
        <v>383.7</v>
      </c>
      <c r="D75" s="84"/>
      <c r="E75" s="79"/>
      <c r="F75" s="71"/>
      <c r="G75" s="71"/>
      <c r="H75" s="71"/>
    </row>
    <row r="76" spans="1:8" ht="32.25" customHeight="1">
      <c r="A76" s="60" t="s">
        <v>146</v>
      </c>
      <c r="B76" s="43" t="s">
        <v>64</v>
      </c>
      <c r="C76" s="82">
        <v>804.7</v>
      </c>
      <c r="D76" s="84">
        <v>838.6</v>
      </c>
      <c r="E76" s="79"/>
      <c r="F76" s="71">
        <v>877.9</v>
      </c>
      <c r="G76" s="71">
        <v>913.3</v>
      </c>
      <c r="H76" s="71">
        <v>937.7</v>
      </c>
    </row>
    <row r="77" spans="1:8" ht="84.75" customHeight="1">
      <c r="A77" s="60" t="s">
        <v>147</v>
      </c>
      <c r="B77" s="43" t="s">
        <v>44</v>
      </c>
      <c r="C77" s="82">
        <v>195.2</v>
      </c>
      <c r="D77" s="84">
        <v>195.2</v>
      </c>
      <c r="E77" s="79"/>
      <c r="F77" s="71">
        <v>195.8</v>
      </c>
      <c r="G77" s="71">
        <v>202</v>
      </c>
      <c r="H77" s="71">
        <v>208.6</v>
      </c>
    </row>
    <row r="78" spans="1:8" ht="111.75" customHeight="1">
      <c r="A78" s="60" t="s">
        <v>148</v>
      </c>
      <c r="B78" s="34" t="s">
        <v>74</v>
      </c>
      <c r="C78" s="78">
        <v>185</v>
      </c>
      <c r="D78" s="84">
        <v>185</v>
      </c>
      <c r="E78" s="79"/>
      <c r="F78" s="71">
        <v>371.1</v>
      </c>
      <c r="G78" s="71">
        <v>383.7</v>
      </c>
      <c r="H78" s="71">
        <v>396.7</v>
      </c>
    </row>
    <row r="79" spans="1:8" ht="66.75" customHeight="1">
      <c r="A79" s="125"/>
      <c r="B79" s="126" t="s">
        <v>47</v>
      </c>
      <c r="C79" s="128">
        <f>SUM(C84,C85)</f>
        <v>2013.9</v>
      </c>
      <c r="D79" s="128">
        <f>SUM(D84,D85)</f>
        <v>2342</v>
      </c>
      <c r="E79" s="85"/>
      <c r="F79" s="128">
        <f t="shared" ref="F79:H79" si="17">SUM(F84,F85)</f>
        <v>1959.1</v>
      </c>
      <c r="G79" s="128">
        <f t="shared" si="17"/>
        <v>2028.7</v>
      </c>
      <c r="H79" s="128">
        <f t="shared" si="17"/>
        <v>2099.1999999999998</v>
      </c>
    </row>
    <row r="80" spans="1:8" ht="12.75" hidden="1" customHeight="1">
      <c r="A80" s="125"/>
      <c r="B80" s="127"/>
      <c r="C80" s="128"/>
      <c r="D80" s="128"/>
      <c r="E80" s="85"/>
      <c r="F80" s="128"/>
      <c r="G80" s="128"/>
      <c r="H80" s="128"/>
    </row>
    <row r="81" spans="1:8" ht="12.75" hidden="1" customHeight="1">
      <c r="A81" s="125"/>
      <c r="B81" s="127"/>
      <c r="C81" s="128"/>
      <c r="D81" s="128"/>
      <c r="E81" s="85"/>
      <c r="F81" s="128"/>
      <c r="G81" s="128"/>
      <c r="H81" s="128"/>
    </row>
    <row r="82" spans="1:8" ht="10.5" hidden="1" customHeight="1">
      <c r="A82" s="125"/>
      <c r="B82" s="127"/>
      <c r="C82" s="128"/>
      <c r="D82" s="128"/>
      <c r="E82" s="85"/>
      <c r="F82" s="128"/>
      <c r="G82" s="128"/>
      <c r="H82" s="128"/>
    </row>
    <row r="83" spans="1:8" ht="1.5" hidden="1" customHeight="1">
      <c r="A83" s="125"/>
      <c r="B83" s="127"/>
      <c r="C83" s="128"/>
      <c r="D83" s="128"/>
      <c r="E83" s="85"/>
      <c r="F83" s="128"/>
      <c r="G83" s="128"/>
      <c r="H83" s="128"/>
    </row>
    <row r="84" spans="1:8" ht="46.5" customHeight="1">
      <c r="A84" s="60" t="s">
        <v>149</v>
      </c>
      <c r="B84" s="35" t="s">
        <v>48</v>
      </c>
      <c r="C84" s="82">
        <v>1816.9</v>
      </c>
      <c r="D84" s="86">
        <v>2145</v>
      </c>
      <c r="E84" s="79"/>
      <c r="F84" s="71">
        <v>1761.5</v>
      </c>
      <c r="G84" s="71">
        <v>1824.9</v>
      </c>
      <c r="H84" s="71">
        <v>1888.8</v>
      </c>
    </row>
    <row r="85" spans="1:8" ht="45" customHeight="1">
      <c r="A85" s="60" t="s">
        <v>150</v>
      </c>
      <c r="B85" s="43" t="s">
        <v>21</v>
      </c>
      <c r="C85" s="82">
        <v>197</v>
      </c>
      <c r="D85" s="86">
        <v>197</v>
      </c>
      <c r="E85" s="79"/>
      <c r="F85" s="71">
        <v>197.6</v>
      </c>
      <c r="G85" s="71">
        <v>203.8</v>
      </c>
      <c r="H85" s="71">
        <v>210.4</v>
      </c>
    </row>
    <row r="86" spans="1:8" ht="51" customHeight="1">
      <c r="A86" s="60" t="s">
        <v>151</v>
      </c>
      <c r="B86" s="43" t="s">
        <v>152</v>
      </c>
      <c r="C86" s="82">
        <v>110.5</v>
      </c>
      <c r="D86" s="84">
        <v>207.1</v>
      </c>
      <c r="E86" s="79"/>
      <c r="F86" s="71">
        <v>207.6</v>
      </c>
      <c r="G86" s="71">
        <v>213.9</v>
      </c>
      <c r="H86" s="71">
        <v>220.5</v>
      </c>
    </row>
    <row r="87" spans="1:8" ht="90.75" customHeight="1">
      <c r="A87" s="60"/>
      <c r="B87" s="17" t="s">
        <v>55</v>
      </c>
      <c r="C87" s="87">
        <f>SUM(C88,C89)</f>
        <v>2020.8</v>
      </c>
      <c r="D87" s="87">
        <f>SUM(D88,D89)</f>
        <v>2037.6000000000001</v>
      </c>
      <c r="E87" s="85"/>
      <c r="F87" s="87">
        <f t="shared" ref="F87:H87" si="18">SUM(F88,F89)</f>
        <v>1820.1</v>
      </c>
      <c r="G87" s="87">
        <f t="shared" si="18"/>
        <v>1839.3</v>
      </c>
      <c r="H87" s="87">
        <f t="shared" si="18"/>
        <v>1842.3999999999999</v>
      </c>
    </row>
    <row r="88" spans="1:8" ht="49.5" customHeight="1">
      <c r="A88" s="60" t="s">
        <v>153</v>
      </c>
      <c r="B88" s="12" t="s">
        <v>54</v>
      </c>
      <c r="C88" s="78">
        <v>1910.2</v>
      </c>
      <c r="D88" s="84">
        <v>1918.9</v>
      </c>
      <c r="E88" s="79"/>
      <c r="F88" s="71">
        <v>1703.8</v>
      </c>
      <c r="G88" s="71">
        <v>1727.3</v>
      </c>
      <c r="H88" s="71">
        <v>1727.3</v>
      </c>
    </row>
    <row r="89" spans="1:8" ht="108.75" customHeight="1">
      <c r="A89" s="60" t="s">
        <v>154</v>
      </c>
      <c r="B89" s="36" t="s">
        <v>124</v>
      </c>
      <c r="C89" s="78">
        <v>110.6</v>
      </c>
      <c r="D89" s="84">
        <v>118.7</v>
      </c>
      <c r="E89" s="79"/>
      <c r="F89" s="71">
        <v>116.3</v>
      </c>
      <c r="G89" s="71">
        <v>112</v>
      </c>
      <c r="H89" s="71">
        <v>115.1</v>
      </c>
    </row>
    <row r="90" spans="1:8" ht="50.25" customHeight="1">
      <c r="A90" s="60" t="s">
        <v>155</v>
      </c>
      <c r="B90" s="43" t="s">
        <v>45</v>
      </c>
      <c r="C90" s="82">
        <v>195</v>
      </c>
      <c r="D90" s="84">
        <v>195</v>
      </c>
      <c r="E90" s="79"/>
      <c r="F90" s="71">
        <v>195.5</v>
      </c>
      <c r="G90" s="71">
        <v>201.8</v>
      </c>
      <c r="H90" s="71">
        <v>208.4</v>
      </c>
    </row>
    <row r="91" spans="1:8" ht="72" customHeight="1">
      <c r="A91" s="55" t="s">
        <v>156</v>
      </c>
      <c r="B91" s="34" t="s">
        <v>75</v>
      </c>
      <c r="C91" s="78">
        <v>3112.6</v>
      </c>
      <c r="D91" s="88">
        <v>2815.2</v>
      </c>
      <c r="E91" s="79"/>
      <c r="F91" s="71">
        <v>2815.2</v>
      </c>
      <c r="G91" s="71">
        <v>2815.2</v>
      </c>
      <c r="H91" s="71">
        <v>3001.2</v>
      </c>
    </row>
    <row r="92" spans="1:8" ht="78.75" customHeight="1">
      <c r="A92" s="55" t="s">
        <v>157</v>
      </c>
      <c r="B92" s="34" t="s">
        <v>76</v>
      </c>
      <c r="C92" s="78">
        <v>753.4</v>
      </c>
      <c r="D92" s="84">
        <v>751.2</v>
      </c>
      <c r="E92" s="79"/>
      <c r="F92" s="71">
        <v>753.1</v>
      </c>
      <c r="G92" s="71">
        <v>753.1</v>
      </c>
      <c r="H92" s="71">
        <v>753.1</v>
      </c>
    </row>
    <row r="93" spans="1:8" ht="140.25" customHeight="1">
      <c r="A93" s="55" t="s">
        <v>158</v>
      </c>
      <c r="B93" s="37" t="s">
        <v>60</v>
      </c>
      <c r="C93" s="89">
        <v>138.80000000000001</v>
      </c>
      <c r="D93" s="84">
        <v>138.80000000000001</v>
      </c>
      <c r="E93" s="79"/>
      <c r="F93" s="71">
        <v>92.8</v>
      </c>
      <c r="G93" s="71">
        <v>95.9</v>
      </c>
      <c r="H93" s="71">
        <v>99.2</v>
      </c>
    </row>
    <row r="94" spans="1:8" ht="48" customHeight="1">
      <c r="A94" s="55" t="s">
        <v>159</v>
      </c>
      <c r="B94" s="37" t="s">
        <v>58</v>
      </c>
      <c r="C94" s="89">
        <v>29018</v>
      </c>
      <c r="D94" s="84">
        <v>28310.7</v>
      </c>
      <c r="E94" s="79"/>
      <c r="F94" s="71">
        <v>27416.2</v>
      </c>
      <c r="G94" s="71">
        <v>27716.9</v>
      </c>
      <c r="H94" s="71">
        <v>29168.7</v>
      </c>
    </row>
    <row r="95" spans="1:8" ht="68.25" customHeight="1">
      <c r="A95" s="55" t="s">
        <v>80</v>
      </c>
      <c r="B95" s="34" t="s">
        <v>81</v>
      </c>
      <c r="C95" s="78"/>
      <c r="D95" s="84">
        <v>0.6</v>
      </c>
      <c r="E95" s="79"/>
      <c r="F95" s="71">
        <v>0.7</v>
      </c>
      <c r="G95" s="71">
        <v>0.7</v>
      </c>
      <c r="H95" s="71">
        <v>0.7</v>
      </c>
    </row>
    <row r="96" spans="1:8" ht="39.75" customHeight="1">
      <c r="A96" s="55" t="s">
        <v>160</v>
      </c>
      <c r="B96" s="34" t="s">
        <v>82</v>
      </c>
      <c r="C96" s="78"/>
      <c r="D96" s="84">
        <v>44.6</v>
      </c>
      <c r="E96" s="79"/>
      <c r="F96" s="71">
        <v>44.6</v>
      </c>
      <c r="G96" s="71">
        <v>44.6</v>
      </c>
      <c r="H96" s="71">
        <v>44.6</v>
      </c>
    </row>
    <row r="97" spans="1:8" ht="39" customHeight="1">
      <c r="A97" s="55" t="s">
        <v>189</v>
      </c>
      <c r="B97" s="34" t="s">
        <v>190</v>
      </c>
      <c r="C97" s="78">
        <v>541.4</v>
      </c>
      <c r="D97" s="84"/>
      <c r="E97" s="79"/>
      <c r="F97" s="71"/>
      <c r="G97" s="71"/>
      <c r="H97" s="71"/>
    </row>
    <row r="98" spans="1:8" ht="21.75" customHeight="1">
      <c r="A98" s="45" t="s">
        <v>161</v>
      </c>
      <c r="B98" s="98" t="s">
        <v>79</v>
      </c>
      <c r="C98" s="90">
        <f>C99+C101+C100+C102</f>
        <v>1401</v>
      </c>
      <c r="D98" s="90">
        <f>D99+D101</f>
        <v>17410.7</v>
      </c>
      <c r="E98" s="79"/>
      <c r="F98" s="90">
        <f t="shared" ref="F98:H98" si="19">F99+F101</f>
        <v>0</v>
      </c>
      <c r="G98" s="90">
        <f t="shared" si="19"/>
        <v>0</v>
      </c>
      <c r="H98" s="90">
        <f t="shared" si="19"/>
        <v>0</v>
      </c>
    </row>
    <row r="99" spans="1:8" ht="0.75" customHeight="1">
      <c r="A99" s="60" t="s">
        <v>162</v>
      </c>
      <c r="B99" s="99" t="s">
        <v>19</v>
      </c>
      <c r="C99" s="91"/>
      <c r="D99" s="92"/>
      <c r="E99" s="79"/>
      <c r="F99" s="71"/>
      <c r="G99" s="71"/>
      <c r="H99" s="71"/>
    </row>
    <row r="100" spans="1:8" ht="53.25" customHeight="1">
      <c r="A100" s="60" t="s">
        <v>59</v>
      </c>
      <c r="B100" s="36" t="s">
        <v>77</v>
      </c>
      <c r="C100" s="93">
        <v>1330</v>
      </c>
      <c r="D100" s="91"/>
      <c r="E100" s="79"/>
      <c r="F100" s="71"/>
      <c r="G100" s="71"/>
      <c r="H100" s="71"/>
    </row>
    <row r="101" spans="1:8" ht="45" customHeight="1">
      <c r="A101" s="97" t="s">
        <v>163</v>
      </c>
      <c r="B101" s="34" t="s">
        <v>164</v>
      </c>
      <c r="C101" s="93"/>
      <c r="D101" s="91">
        <v>17410.7</v>
      </c>
      <c r="E101" s="79"/>
      <c r="F101" s="71"/>
      <c r="G101" s="71"/>
      <c r="H101" s="71"/>
    </row>
    <row r="102" spans="1:8" ht="48" customHeight="1">
      <c r="A102" s="60" t="s">
        <v>191</v>
      </c>
      <c r="B102" s="34" t="s">
        <v>192</v>
      </c>
      <c r="C102" s="94">
        <v>71</v>
      </c>
      <c r="D102" s="91"/>
      <c r="E102" s="79"/>
      <c r="F102" s="71"/>
      <c r="G102" s="71"/>
      <c r="H102" s="71"/>
    </row>
    <row r="103" spans="1:8" ht="30" customHeight="1">
      <c r="A103" s="46" t="s">
        <v>165</v>
      </c>
      <c r="B103" s="39" t="s">
        <v>166</v>
      </c>
      <c r="C103" s="80">
        <f>C104</f>
        <v>1937.4</v>
      </c>
      <c r="D103" s="80">
        <f>D104</f>
        <v>7393.2</v>
      </c>
      <c r="E103" s="79"/>
      <c r="F103" s="80">
        <f>F104</f>
        <v>1000</v>
      </c>
      <c r="G103" s="80">
        <f t="shared" ref="G103:H103" si="20">G104</f>
        <v>987.4</v>
      </c>
      <c r="H103" s="80">
        <f t="shared" si="20"/>
        <v>978.7</v>
      </c>
    </row>
    <row r="104" spans="1:8" ht="20.25" customHeight="1">
      <c r="A104" s="57" t="s">
        <v>167</v>
      </c>
      <c r="B104" s="18" t="s">
        <v>168</v>
      </c>
      <c r="C104" s="69">
        <v>1937.4</v>
      </c>
      <c r="D104" s="82">
        <v>7393.2</v>
      </c>
      <c r="E104" s="79"/>
      <c r="F104" s="71">
        <v>1000</v>
      </c>
      <c r="G104" s="71">
        <v>987.4</v>
      </c>
      <c r="H104" s="71">
        <v>978.7</v>
      </c>
    </row>
    <row r="105" spans="1:8" ht="43.5" customHeight="1">
      <c r="A105" s="45" t="s">
        <v>169</v>
      </c>
      <c r="B105" s="38" t="s">
        <v>83</v>
      </c>
      <c r="C105" s="80">
        <v>-91.6</v>
      </c>
      <c r="D105" s="80">
        <v>-14.1</v>
      </c>
      <c r="E105" s="79"/>
      <c r="F105" s="71"/>
      <c r="G105" s="71"/>
      <c r="H105" s="71"/>
    </row>
    <row r="106" spans="1:8" ht="15" customHeight="1">
      <c r="A106" s="16"/>
      <c r="B106" s="38"/>
      <c r="C106" s="80"/>
      <c r="D106" s="95" t="s">
        <v>78</v>
      </c>
      <c r="E106" s="79"/>
      <c r="F106" s="71"/>
      <c r="G106" s="71"/>
      <c r="H106" s="71"/>
    </row>
    <row r="107" spans="1:8" ht="18" customHeight="1">
      <c r="A107" s="19"/>
      <c r="B107" s="40" t="s">
        <v>3</v>
      </c>
      <c r="C107" s="67">
        <f>C10+C46</f>
        <v>330571.36</v>
      </c>
      <c r="D107" s="67">
        <f>D10+D46</f>
        <v>359340.20000000007</v>
      </c>
      <c r="E107" s="79"/>
      <c r="F107" s="67">
        <f t="shared" ref="F107:H107" si="21">F10+F46</f>
        <v>316327.40000000002</v>
      </c>
      <c r="G107" s="67">
        <f t="shared" si="21"/>
        <v>294619.90000000002</v>
      </c>
      <c r="H107" s="67">
        <f t="shared" si="21"/>
        <v>310599.10000000003</v>
      </c>
    </row>
    <row r="108" spans="1:8" ht="21.75" hidden="1" customHeight="1">
      <c r="A108" s="20"/>
      <c r="B108" s="24"/>
      <c r="C108" s="24"/>
      <c r="D108" s="25"/>
      <c r="F108" s="44"/>
      <c r="G108" s="44"/>
      <c r="H108" s="44"/>
    </row>
    <row r="109" spans="1:8" ht="0.75" hidden="1" customHeight="1">
      <c r="A109" s="21"/>
      <c r="B109" s="26"/>
      <c r="C109" s="26"/>
      <c r="D109" s="27"/>
      <c r="F109" s="44"/>
      <c r="G109" s="44"/>
      <c r="H109" s="44"/>
    </row>
    <row r="110" spans="1:8" ht="3" hidden="1" customHeight="1">
      <c r="A110" s="22"/>
      <c r="B110" s="28"/>
      <c r="C110" s="28"/>
      <c r="D110" s="29"/>
      <c r="F110" s="44"/>
      <c r="G110" s="44"/>
      <c r="H110" s="44"/>
    </row>
    <row r="111" spans="1:8" ht="15.75">
      <c r="A111" s="23"/>
      <c r="B111" s="30" t="s">
        <v>92</v>
      </c>
      <c r="C111" s="30"/>
      <c r="D111" s="31"/>
      <c r="F111" s="44"/>
      <c r="G111" s="44"/>
      <c r="H111" s="44"/>
    </row>
    <row r="112" spans="1:8" ht="15.75">
      <c r="A112" s="100" t="s">
        <v>193</v>
      </c>
      <c r="B112" s="106" t="s">
        <v>93</v>
      </c>
      <c r="C112" s="111">
        <f t="shared" ref="C112:H112" si="22">C113+C114+C115+C116+C117+C118+C119</f>
        <v>49546.100000000006</v>
      </c>
      <c r="D112" s="111">
        <f t="shared" si="22"/>
        <v>55800.5</v>
      </c>
      <c r="E112" s="111">
        <f t="shared" si="22"/>
        <v>33427.300000000003</v>
      </c>
      <c r="F112" s="111">
        <f t="shared" si="22"/>
        <v>54281.7</v>
      </c>
      <c r="G112" s="111">
        <f t="shared" si="22"/>
        <v>53523.5</v>
      </c>
      <c r="H112" s="111">
        <f t="shared" si="22"/>
        <v>59411.6</v>
      </c>
    </row>
    <row r="113" spans="1:8" ht="31.5">
      <c r="A113" s="101" t="s">
        <v>194</v>
      </c>
      <c r="B113" s="107" t="s">
        <v>234</v>
      </c>
      <c r="C113" s="112">
        <v>4839.1000000000004</v>
      </c>
      <c r="D113" s="113">
        <v>6263.4</v>
      </c>
      <c r="E113" s="113">
        <v>1432.3</v>
      </c>
      <c r="F113" s="113">
        <v>6200</v>
      </c>
      <c r="G113" s="113">
        <v>6200</v>
      </c>
      <c r="H113" s="114">
        <v>6500</v>
      </c>
    </row>
    <row r="114" spans="1:8" ht="47.25">
      <c r="A114" s="101" t="s">
        <v>195</v>
      </c>
      <c r="B114" s="107" t="s">
        <v>235</v>
      </c>
      <c r="C114" s="112">
        <v>28834.2</v>
      </c>
      <c r="D114" s="113">
        <v>28056.2</v>
      </c>
      <c r="E114" s="113">
        <v>6995.8</v>
      </c>
      <c r="F114" s="113">
        <v>22982.5</v>
      </c>
      <c r="G114" s="113">
        <v>23252.2</v>
      </c>
      <c r="H114" s="114">
        <v>26982</v>
      </c>
    </row>
    <row r="115" spans="1:8" ht="15.75">
      <c r="A115" s="101" t="s">
        <v>196</v>
      </c>
      <c r="B115" s="107" t="s">
        <v>236</v>
      </c>
      <c r="C115" s="112">
        <v>18.3</v>
      </c>
      <c r="D115" s="113">
        <v>6</v>
      </c>
      <c r="E115" s="113"/>
      <c r="F115" s="113"/>
      <c r="G115" s="113"/>
      <c r="H115" s="114"/>
    </row>
    <row r="116" spans="1:8" ht="31.5">
      <c r="A116" s="101" t="s">
        <v>197</v>
      </c>
      <c r="B116" s="107" t="s">
        <v>237</v>
      </c>
      <c r="C116" s="112">
        <v>5059.8999999999996</v>
      </c>
      <c r="D116" s="113">
        <v>4957</v>
      </c>
      <c r="E116" s="113">
        <v>4318.5</v>
      </c>
      <c r="F116" s="113">
        <v>4318.5</v>
      </c>
      <c r="G116" s="113">
        <v>4100</v>
      </c>
      <c r="H116" s="114">
        <v>4590</v>
      </c>
    </row>
    <row r="117" spans="1:8" ht="15.75">
      <c r="A117" s="101" t="s">
        <v>198</v>
      </c>
      <c r="B117" s="107" t="s">
        <v>238</v>
      </c>
      <c r="C117" s="112">
        <v>484.2</v>
      </c>
      <c r="D117" s="113"/>
      <c r="E117" s="113"/>
      <c r="F117" s="113"/>
      <c r="G117" s="113"/>
      <c r="H117" s="114"/>
    </row>
    <row r="118" spans="1:8" ht="15.75">
      <c r="A118" s="101" t="s">
        <v>199</v>
      </c>
      <c r="B118" s="107" t="s">
        <v>239</v>
      </c>
      <c r="C118" s="112"/>
      <c r="D118" s="113">
        <v>271</v>
      </c>
      <c r="E118" s="113">
        <v>20</v>
      </c>
      <c r="F118" s="113">
        <v>120</v>
      </c>
      <c r="G118" s="113">
        <v>120</v>
      </c>
      <c r="H118" s="113">
        <v>120</v>
      </c>
    </row>
    <row r="119" spans="1:8" ht="15.75">
      <c r="A119" s="101" t="s">
        <v>200</v>
      </c>
      <c r="B119" s="107" t="s">
        <v>240</v>
      </c>
      <c r="C119" s="112">
        <v>10310.4</v>
      </c>
      <c r="D119" s="113">
        <v>16246.9</v>
      </c>
      <c r="E119" s="113">
        <v>20660.7</v>
      </c>
      <c r="F119" s="113">
        <v>20660.7</v>
      </c>
      <c r="G119" s="113">
        <v>19851.3</v>
      </c>
      <c r="H119" s="114">
        <v>21219.599999999999</v>
      </c>
    </row>
    <row r="120" spans="1:8" ht="15.75">
      <c r="A120" s="101"/>
      <c r="B120" s="108" t="s">
        <v>269</v>
      </c>
      <c r="C120" s="115">
        <f>C121</f>
        <v>1297</v>
      </c>
      <c r="D120" s="115">
        <f t="shared" ref="D120:H122" si="23">D121</f>
        <v>1071</v>
      </c>
      <c r="E120" s="115">
        <f t="shared" si="23"/>
        <v>0</v>
      </c>
      <c r="F120" s="115">
        <f t="shared" si="23"/>
        <v>1208</v>
      </c>
      <c r="G120" s="115">
        <f t="shared" si="23"/>
        <v>1220.7</v>
      </c>
      <c r="H120" s="115">
        <f t="shared" si="23"/>
        <v>1265.2</v>
      </c>
    </row>
    <row r="121" spans="1:8" ht="15.75">
      <c r="A121" s="101"/>
      <c r="B121" s="107" t="s">
        <v>270</v>
      </c>
      <c r="C121" s="112">
        <v>1297</v>
      </c>
      <c r="D121" s="113">
        <v>1071</v>
      </c>
      <c r="E121" s="113"/>
      <c r="F121" s="113">
        <v>1208</v>
      </c>
      <c r="G121" s="113">
        <v>1220.7</v>
      </c>
      <c r="H121" s="114">
        <v>1265.2</v>
      </c>
    </row>
    <row r="122" spans="1:8" ht="31.5">
      <c r="A122" s="102" t="s">
        <v>201</v>
      </c>
      <c r="B122" s="108" t="s">
        <v>241</v>
      </c>
      <c r="C122" s="115">
        <f>C123</f>
        <v>0</v>
      </c>
      <c r="D122" s="115">
        <f t="shared" si="23"/>
        <v>236</v>
      </c>
      <c r="E122" s="115">
        <f t="shared" si="23"/>
        <v>0</v>
      </c>
      <c r="F122" s="115">
        <f t="shared" si="23"/>
        <v>0</v>
      </c>
      <c r="G122" s="115">
        <f t="shared" si="23"/>
        <v>0</v>
      </c>
      <c r="H122" s="115">
        <f t="shared" si="23"/>
        <v>0</v>
      </c>
    </row>
    <row r="123" spans="1:8" ht="47.25">
      <c r="A123" s="103" t="s">
        <v>202</v>
      </c>
      <c r="B123" s="109" t="s">
        <v>242</v>
      </c>
      <c r="C123" s="116"/>
      <c r="D123" s="113">
        <v>236</v>
      </c>
      <c r="E123" s="113"/>
      <c r="F123" s="113"/>
      <c r="G123" s="113"/>
      <c r="H123" s="117"/>
    </row>
    <row r="124" spans="1:8" ht="15.75">
      <c r="A124" s="104" t="s">
        <v>203</v>
      </c>
      <c r="B124" s="106" t="s">
        <v>94</v>
      </c>
      <c r="C124" s="111">
        <f>C125+C126+C127+C128</f>
        <v>8400.9</v>
      </c>
      <c r="D124" s="111">
        <f t="shared" ref="D124:H124" si="24">D125+D126+D127+D128</f>
        <v>27756</v>
      </c>
      <c r="E124" s="111">
        <f t="shared" si="24"/>
        <v>9520.9</v>
      </c>
      <c r="F124" s="111">
        <f t="shared" si="24"/>
        <v>14190.6</v>
      </c>
      <c r="G124" s="111">
        <f t="shared" si="24"/>
        <v>15647.6</v>
      </c>
      <c r="H124" s="111">
        <f t="shared" si="24"/>
        <v>17744.599999999999</v>
      </c>
    </row>
    <row r="125" spans="1:8" ht="15.75">
      <c r="A125" s="101" t="s">
        <v>204</v>
      </c>
      <c r="B125" s="107" t="s">
        <v>243</v>
      </c>
      <c r="C125" s="118">
        <v>641.4</v>
      </c>
      <c r="D125" s="113">
        <v>144.6</v>
      </c>
      <c r="E125" s="113">
        <v>144.6</v>
      </c>
      <c r="F125" s="113">
        <v>144.6</v>
      </c>
      <c r="G125" s="113">
        <v>144.6</v>
      </c>
      <c r="H125" s="114">
        <v>144.6</v>
      </c>
    </row>
    <row r="126" spans="1:8" ht="15.75">
      <c r="A126" s="101" t="s">
        <v>205</v>
      </c>
      <c r="B126" s="110" t="s">
        <v>244</v>
      </c>
      <c r="C126" s="118">
        <v>1615.9</v>
      </c>
      <c r="D126" s="113">
        <v>8100</v>
      </c>
      <c r="E126" s="113"/>
      <c r="F126" s="113"/>
      <c r="G126" s="113"/>
      <c r="H126" s="114"/>
    </row>
    <row r="127" spans="1:8" ht="15.75">
      <c r="A127" s="101" t="s">
        <v>206</v>
      </c>
      <c r="B127" s="110" t="s">
        <v>245</v>
      </c>
      <c r="C127" s="118">
        <v>4729.3999999999996</v>
      </c>
      <c r="D127" s="113">
        <v>19353.400000000001</v>
      </c>
      <c r="E127" s="113">
        <v>8962.2999999999993</v>
      </c>
      <c r="F127" s="113">
        <v>13632</v>
      </c>
      <c r="G127" s="113">
        <v>15089</v>
      </c>
      <c r="H127" s="114">
        <v>17200</v>
      </c>
    </row>
    <row r="128" spans="1:8" ht="15.75">
      <c r="A128" s="101" t="s">
        <v>207</v>
      </c>
      <c r="B128" s="107" t="s">
        <v>246</v>
      </c>
      <c r="C128" s="118">
        <v>1414.2</v>
      </c>
      <c r="D128" s="113">
        <v>158</v>
      </c>
      <c r="E128" s="113">
        <v>414</v>
      </c>
      <c r="F128" s="113">
        <v>414</v>
      </c>
      <c r="G128" s="113">
        <v>414</v>
      </c>
      <c r="H128" s="114">
        <v>400</v>
      </c>
    </row>
    <row r="129" spans="1:8" ht="15.75">
      <c r="A129" s="104" t="s">
        <v>208</v>
      </c>
      <c r="B129" s="106" t="s">
        <v>95</v>
      </c>
      <c r="C129" s="111">
        <f>C130+C131+C132</f>
        <v>8722.1</v>
      </c>
      <c r="D129" s="111">
        <f t="shared" ref="D129:H129" si="25">D130+D131+D132</f>
        <v>9698.2999999999993</v>
      </c>
      <c r="E129" s="111">
        <f t="shared" si="25"/>
        <v>53.8</v>
      </c>
      <c r="F129" s="111">
        <f t="shared" si="25"/>
        <v>4831.6000000000004</v>
      </c>
      <c r="G129" s="111">
        <f t="shared" si="25"/>
        <v>4930</v>
      </c>
      <c r="H129" s="111">
        <f t="shared" si="25"/>
        <v>6150</v>
      </c>
    </row>
    <row r="130" spans="1:8" ht="15.75">
      <c r="A130" s="101" t="s">
        <v>209</v>
      </c>
      <c r="B130" s="107" t="s">
        <v>247</v>
      </c>
      <c r="C130" s="118">
        <v>163.30000000000001</v>
      </c>
      <c r="D130" s="113">
        <v>1254</v>
      </c>
      <c r="E130" s="113">
        <v>28.8</v>
      </c>
      <c r="F130" s="113">
        <v>579.6</v>
      </c>
      <c r="G130" s="113">
        <v>580</v>
      </c>
      <c r="H130" s="114">
        <v>700</v>
      </c>
    </row>
    <row r="131" spans="1:8" ht="15.75">
      <c r="A131" s="101" t="s">
        <v>210</v>
      </c>
      <c r="B131" s="107" t="s">
        <v>248</v>
      </c>
      <c r="C131" s="118">
        <v>2610.5</v>
      </c>
      <c r="D131" s="113">
        <v>3278.4</v>
      </c>
      <c r="E131" s="113">
        <v>25</v>
      </c>
      <c r="F131" s="113">
        <v>145</v>
      </c>
      <c r="G131" s="113">
        <v>150</v>
      </c>
      <c r="H131" s="114">
        <v>250</v>
      </c>
    </row>
    <row r="132" spans="1:8" ht="15.75">
      <c r="A132" s="101"/>
      <c r="B132" s="107" t="s">
        <v>271</v>
      </c>
      <c r="C132" s="118">
        <v>5948.3</v>
      </c>
      <c r="D132" s="113">
        <v>5165.8999999999996</v>
      </c>
      <c r="E132" s="113"/>
      <c r="F132" s="113">
        <v>4107</v>
      </c>
      <c r="G132" s="113">
        <v>4200</v>
      </c>
      <c r="H132" s="114">
        <v>5200</v>
      </c>
    </row>
    <row r="133" spans="1:8" ht="15.75">
      <c r="A133" s="104" t="s">
        <v>211</v>
      </c>
      <c r="B133" s="106" t="s">
        <v>249</v>
      </c>
      <c r="C133" s="111">
        <f>C134+C135+C136+C137+C138</f>
        <v>234637.19999999998</v>
      </c>
      <c r="D133" s="111">
        <f t="shared" ref="D133:H133" si="26">D134+D135+D136+D137+D138</f>
        <v>219871.2</v>
      </c>
      <c r="E133" s="111">
        <f t="shared" si="26"/>
        <v>193586</v>
      </c>
      <c r="F133" s="111">
        <f t="shared" si="26"/>
        <v>193586</v>
      </c>
      <c r="G133" s="111">
        <f t="shared" si="26"/>
        <v>194208.4</v>
      </c>
      <c r="H133" s="111">
        <f t="shared" si="26"/>
        <v>202477.59999999998</v>
      </c>
    </row>
    <row r="134" spans="1:8" ht="15.75">
      <c r="A134" s="101" t="s">
        <v>212</v>
      </c>
      <c r="B134" s="107" t="s">
        <v>250</v>
      </c>
      <c r="C134" s="118">
        <v>52858</v>
      </c>
      <c r="D134" s="113">
        <v>50990.3</v>
      </c>
      <c r="E134" s="113">
        <v>44545.3</v>
      </c>
      <c r="F134" s="113">
        <v>44545.3</v>
      </c>
      <c r="G134" s="113">
        <v>44028.7</v>
      </c>
      <c r="H134" s="114">
        <v>46285.4</v>
      </c>
    </row>
    <row r="135" spans="1:8" ht="15.75">
      <c r="A135" s="101" t="s">
        <v>213</v>
      </c>
      <c r="B135" s="107" t="s">
        <v>251</v>
      </c>
      <c r="C135" s="118">
        <v>171315.4</v>
      </c>
      <c r="D135" s="113">
        <v>140555</v>
      </c>
      <c r="E135" s="113">
        <v>131148</v>
      </c>
      <c r="F135" s="113">
        <v>131148</v>
      </c>
      <c r="G135" s="113">
        <v>134469.79999999999</v>
      </c>
      <c r="H135" s="114">
        <v>138441.9</v>
      </c>
    </row>
    <row r="136" spans="1:8" ht="15.75">
      <c r="A136" s="101" t="s">
        <v>214</v>
      </c>
      <c r="B136" s="107" t="s">
        <v>252</v>
      </c>
      <c r="C136" s="118"/>
      <c r="D136" s="113">
        <v>13898.2</v>
      </c>
      <c r="E136" s="113">
        <v>6908</v>
      </c>
      <c r="F136" s="113">
        <v>6908</v>
      </c>
      <c r="G136" s="113">
        <v>5834.3</v>
      </c>
      <c r="H136" s="114">
        <v>6385</v>
      </c>
    </row>
    <row r="137" spans="1:8" ht="15.75">
      <c r="A137" s="101" t="s">
        <v>215</v>
      </c>
      <c r="B137" s="107" t="s">
        <v>253</v>
      </c>
      <c r="C137" s="118">
        <v>300</v>
      </c>
      <c r="D137" s="113">
        <v>266.7</v>
      </c>
      <c r="E137" s="113">
        <v>200</v>
      </c>
      <c r="F137" s="113">
        <v>200</v>
      </c>
      <c r="G137" s="113">
        <v>150</v>
      </c>
      <c r="H137" s="114">
        <v>200</v>
      </c>
    </row>
    <row r="138" spans="1:8" ht="15.75">
      <c r="A138" s="101" t="s">
        <v>216</v>
      </c>
      <c r="B138" s="107" t="s">
        <v>254</v>
      </c>
      <c r="C138" s="118">
        <v>10163.799999999999</v>
      </c>
      <c r="D138" s="113">
        <v>14161</v>
      </c>
      <c r="E138" s="113">
        <v>10784.7</v>
      </c>
      <c r="F138" s="113">
        <v>10784.7</v>
      </c>
      <c r="G138" s="113">
        <v>9725.6</v>
      </c>
      <c r="H138" s="114">
        <v>11165.3</v>
      </c>
    </row>
    <row r="139" spans="1:8" ht="15.75">
      <c r="A139" s="104" t="s">
        <v>217</v>
      </c>
      <c r="B139" s="106" t="s">
        <v>255</v>
      </c>
      <c r="C139" s="119">
        <f>C140+C141</f>
        <v>25787.9</v>
      </c>
      <c r="D139" s="119">
        <f t="shared" ref="D139:H139" si="27">D140+D141</f>
        <v>43799.6</v>
      </c>
      <c r="E139" s="119">
        <f t="shared" si="27"/>
        <v>33491</v>
      </c>
      <c r="F139" s="119">
        <f t="shared" si="27"/>
        <v>33491</v>
      </c>
      <c r="G139" s="119">
        <f t="shared" si="27"/>
        <v>17186.7</v>
      </c>
      <c r="H139" s="119">
        <f t="shared" si="27"/>
        <v>17186.7</v>
      </c>
    </row>
    <row r="140" spans="1:8" ht="15.75">
      <c r="A140" s="101" t="s">
        <v>218</v>
      </c>
      <c r="B140" s="107" t="s">
        <v>256</v>
      </c>
      <c r="C140" s="118">
        <v>23406.400000000001</v>
      </c>
      <c r="D140" s="120">
        <v>43633.7</v>
      </c>
      <c r="E140" s="120">
        <v>33491</v>
      </c>
      <c r="F140" s="120">
        <v>33491</v>
      </c>
      <c r="G140" s="120">
        <v>17186.7</v>
      </c>
      <c r="H140" s="121">
        <v>17186.7</v>
      </c>
    </row>
    <row r="141" spans="1:8" ht="15.75">
      <c r="A141" s="101" t="s">
        <v>219</v>
      </c>
      <c r="B141" s="107" t="s">
        <v>257</v>
      </c>
      <c r="C141" s="118">
        <v>2381.5</v>
      </c>
      <c r="D141" s="118">
        <v>165.9</v>
      </c>
      <c r="E141" s="122"/>
      <c r="F141" s="122"/>
      <c r="G141" s="122"/>
      <c r="H141" s="122"/>
    </row>
    <row r="142" spans="1:8" ht="15.75">
      <c r="A142" s="104" t="s">
        <v>220</v>
      </c>
      <c r="B142" s="106" t="s">
        <v>96</v>
      </c>
      <c r="C142" s="111">
        <f>C143+C144+C145+C146</f>
        <v>6347.5999999999995</v>
      </c>
      <c r="D142" s="111">
        <f t="shared" ref="D142:H142" si="28">D143+D144+D145+D146</f>
        <v>6845.8000000000011</v>
      </c>
      <c r="E142" s="111">
        <f t="shared" si="28"/>
        <v>5149.1000000000004</v>
      </c>
      <c r="F142" s="111">
        <f t="shared" si="28"/>
        <v>5887.6</v>
      </c>
      <c r="G142" s="111">
        <f t="shared" si="28"/>
        <v>5974.5000000000009</v>
      </c>
      <c r="H142" s="111">
        <f t="shared" si="28"/>
        <v>6038.4000000000005</v>
      </c>
    </row>
    <row r="143" spans="1:8" ht="15.75">
      <c r="A143" s="101" t="s">
        <v>221</v>
      </c>
      <c r="B143" s="107" t="s">
        <v>258</v>
      </c>
      <c r="C143" s="118">
        <v>2017.4</v>
      </c>
      <c r="D143" s="113">
        <v>2320.3000000000002</v>
      </c>
      <c r="E143" s="113">
        <v>1377.3</v>
      </c>
      <c r="F143" s="113">
        <v>2090.8000000000002</v>
      </c>
      <c r="G143" s="113">
        <v>2090.8000000000002</v>
      </c>
      <c r="H143" s="114">
        <v>2090.8000000000002</v>
      </c>
    </row>
    <row r="144" spans="1:8" ht="15.75">
      <c r="A144" s="101" t="s">
        <v>222</v>
      </c>
      <c r="B144" s="107" t="s">
        <v>259</v>
      </c>
      <c r="C144" s="122">
        <v>2398</v>
      </c>
      <c r="D144" s="113">
        <v>2491</v>
      </c>
      <c r="E144" s="113">
        <v>2068</v>
      </c>
      <c r="F144" s="113">
        <v>2068</v>
      </c>
      <c r="G144" s="113">
        <v>2131.4</v>
      </c>
      <c r="H144" s="114">
        <v>2195.3000000000002</v>
      </c>
    </row>
    <row r="145" spans="1:8" ht="15.75">
      <c r="A145" s="101" t="s">
        <v>223</v>
      </c>
      <c r="B145" s="107" t="s">
        <v>260</v>
      </c>
      <c r="C145" s="118">
        <v>1910.2</v>
      </c>
      <c r="D145" s="113">
        <v>1918.9</v>
      </c>
      <c r="E145" s="113">
        <v>1703.8</v>
      </c>
      <c r="F145" s="113">
        <v>1703.8</v>
      </c>
      <c r="G145" s="113">
        <v>1727.3</v>
      </c>
      <c r="H145" s="114">
        <v>1727.3</v>
      </c>
    </row>
    <row r="146" spans="1:8" ht="15.75">
      <c r="A146" s="101" t="s">
        <v>224</v>
      </c>
      <c r="B146" s="107" t="s">
        <v>261</v>
      </c>
      <c r="C146" s="118">
        <v>22</v>
      </c>
      <c r="D146" s="113">
        <v>115.6</v>
      </c>
      <c r="E146" s="113"/>
      <c r="F146" s="113">
        <v>25</v>
      </c>
      <c r="G146" s="113">
        <v>25</v>
      </c>
      <c r="H146" s="114">
        <v>25</v>
      </c>
    </row>
    <row r="147" spans="1:8" ht="15.75">
      <c r="A147" s="104" t="s">
        <v>225</v>
      </c>
      <c r="B147" s="106" t="s">
        <v>97</v>
      </c>
      <c r="C147" s="111">
        <f>C148</f>
        <v>122.1</v>
      </c>
      <c r="D147" s="111">
        <f t="shared" ref="D147:H147" si="29">D148</f>
        <v>150</v>
      </c>
      <c r="E147" s="111">
        <f t="shared" si="29"/>
        <v>150</v>
      </c>
      <c r="F147" s="111">
        <f t="shared" si="29"/>
        <v>150</v>
      </c>
      <c r="G147" s="111">
        <f t="shared" si="29"/>
        <v>150</v>
      </c>
      <c r="H147" s="111">
        <f t="shared" si="29"/>
        <v>150</v>
      </c>
    </row>
    <row r="148" spans="1:8" ht="15.75">
      <c r="A148" s="101" t="s">
        <v>226</v>
      </c>
      <c r="B148" s="107" t="s">
        <v>262</v>
      </c>
      <c r="C148" s="118">
        <v>122.1</v>
      </c>
      <c r="D148" s="113">
        <v>150</v>
      </c>
      <c r="E148" s="113">
        <v>150</v>
      </c>
      <c r="F148" s="113">
        <v>150</v>
      </c>
      <c r="G148" s="113">
        <v>150</v>
      </c>
      <c r="H148" s="114">
        <v>150</v>
      </c>
    </row>
    <row r="149" spans="1:8" ht="15.75">
      <c r="A149" s="104" t="s">
        <v>227</v>
      </c>
      <c r="B149" s="106" t="s">
        <v>98</v>
      </c>
      <c r="C149" s="111">
        <f>C150</f>
        <v>378</v>
      </c>
      <c r="D149" s="111">
        <f t="shared" ref="D149:H149" si="30">D150</f>
        <v>257.60000000000002</v>
      </c>
      <c r="E149" s="111">
        <f t="shared" si="30"/>
        <v>175</v>
      </c>
      <c r="F149" s="111">
        <f t="shared" si="30"/>
        <v>175</v>
      </c>
      <c r="G149" s="111">
        <f t="shared" si="30"/>
        <v>175</v>
      </c>
      <c r="H149" s="111">
        <f t="shared" si="30"/>
        <v>175</v>
      </c>
    </row>
    <row r="150" spans="1:8" ht="15.75">
      <c r="A150" s="101" t="s">
        <v>228</v>
      </c>
      <c r="B150" s="107" t="s">
        <v>263</v>
      </c>
      <c r="C150" s="118">
        <v>378</v>
      </c>
      <c r="D150" s="113">
        <v>257.60000000000002</v>
      </c>
      <c r="E150" s="113">
        <v>175</v>
      </c>
      <c r="F150" s="113">
        <v>175</v>
      </c>
      <c r="G150" s="113">
        <v>175</v>
      </c>
      <c r="H150" s="114">
        <v>175</v>
      </c>
    </row>
    <row r="151" spans="1:8" ht="15.75">
      <c r="A151" s="104" t="s">
        <v>229</v>
      </c>
      <c r="B151" s="106" t="s">
        <v>99</v>
      </c>
      <c r="C151" s="111">
        <f>C152</f>
        <v>76.900000000000006</v>
      </c>
      <c r="D151" s="111">
        <f t="shared" ref="D151:H151" si="31">D152</f>
        <v>55</v>
      </c>
      <c r="E151" s="111">
        <f t="shared" si="31"/>
        <v>20</v>
      </c>
      <c r="F151" s="111">
        <f t="shared" si="31"/>
        <v>20</v>
      </c>
      <c r="G151" s="111">
        <f t="shared" si="31"/>
        <v>3.5</v>
      </c>
      <c r="H151" s="111">
        <f t="shared" si="31"/>
        <v>0</v>
      </c>
    </row>
    <row r="152" spans="1:8" ht="31.5">
      <c r="A152" s="101" t="s">
        <v>230</v>
      </c>
      <c r="B152" s="107" t="s">
        <v>264</v>
      </c>
      <c r="C152" s="118">
        <v>76.900000000000006</v>
      </c>
      <c r="D152" s="113">
        <v>55</v>
      </c>
      <c r="E152" s="113">
        <v>20</v>
      </c>
      <c r="F152" s="113">
        <v>20</v>
      </c>
      <c r="G152" s="113">
        <v>3.5</v>
      </c>
      <c r="H152" s="114"/>
    </row>
    <row r="153" spans="1:8" ht="31.5">
      <c r="A153" s="104" t="s">
        <v>231</v>
      </c>
      <c r="B153" s="106" t="s">
        <v>265</v>
      </c>
      <c r="C153" s="111">
        <f>C154+C155</f>
        <v>0</v>
      </c>
      <c r="D153" s="111">
        <f t="shared" ref="D153:H153" si="32">D154+D155</f>
        <v>0</v>
      </c>
      <c r="E153" s="111">
        <f t="shared" si="32"/>
        <v>1477.9</v>
      </c>
      <c r="F153" s="111">
        <f t="shared" si="32"/>
        <v>0</v>
      </c>
      <c r="G153" s="111">
        <f t="shared" si="32"/>
        <v>0</v>
      </c>
      <c r="H153" s="111">
        <f t="shared" si="32"/>
        <v>0</v>
      </c>
    </row>
    <row r="154" spans="1:8" ht="31.5">
      <c r="A154" s="101" t="s">
        <v>232</v>
      </c>
      <c r="B154" s="107" t="s">
        <v>266</v>
      </c>
      <c r="C154" s="118"/>
      <c r="D154" s="113"/>
      <c r="E154" s="113">
        <v>1477.9</v>
      </c>
      <c r="F154" s="113"/>
      <c r="G154" s="113"/>
      <c r="H154" s="113"/>
    </row>
    <row r="155" spans="1:8" ht="15.75">
      <c r="A155" s="101" t="s">
        <v>233</v>
      </c>
      <c r="B155" s="107" t="s">
        <v>267</v>
      </c>
      <c r="C155" s="118"/>
      <c r="D155" s="113"/>
      <c r="E155" s="113"/>
      <c r="F155" s="113"/>
      <c r="G155" s="113"/>
      <c r="H155" s="114"/>
    </row>
    <row r="156" spans="1:8" ht="15.75">
      <c r="A156" s="105"/>
      <c r="B156" s="105" t="s">
        <v>268</v>
      </c>
      <c r="C156" s="123">
        <f>C112+C122+C124+C129+C133+C139+C142+C147+C149+C151+C153+C120</f>
        <v>335315.8</v>
      </c>
      <c r="D156" s="123">
        <f t="shared" ref="D156:H156" si="33">D112+D122+D124+D129+D133+D139+D142+D147+D149+D151+D153+D120</f>
        <v>365540.99999999994</v>
      </c>
      <c r="E156" s="123">
        <f t="shared" si="33"/>
        <v>277051</v>
      </c>
      <c r="F156" s="123">
        <f t="shared" si="33"/>
        <v>307821.5</v>
      </c>
      <c r="G156" s="123">
        <f t="shared" si="33"/>
        <v>293019.90000000002</v>
      </c>
      <c r="H156" s="123">
        <f t="shared" si="33"/>
        <v>310599.10000000003</v>
      </c>
    </row>
    <row r="157" spans="1:8" ht="15.75">
      <c r="A157" s="101"/>
      <c r="B157" s="124" t="s">
        <v>272</v>
      </c>
      <c r="C157">
        <v>-4744.3999999999996</v>
      </c>
      <c r="D157">
        <v>-6200.8</v>
      </c>
      <c r="F157" s="44">
        <v>8505.9</v>
      </c>
      <c r="G157" s="44">
        <v>1600</v>
      </c>
      <c r="H157" s="44"/>
    </row>
    <row r="158" spans="1:8" ht="15">
      <c r="A158" s="105"/>
    </row>
  </sheetData>
  <mergeCells count="22">
    <mergeCell ref="F7:H7"/>
    <mergeCell ref="D7:D8"/>
    <mergeCell ref="C49:C51"/>
    <mergeCell ref="C79:C83"/>
    <mergeCell ref="F79:F83"/>
    <mergeCell ref="G79:G83"/>
    <mergeCell ref="H79:H83"/>
    <mergeCell ref="F49:F51"/>
    <mergeCell ref="G49:G51"/>
    <mergeCell ref="H49:H51"/>
    <mergeCell ref="A79:A83"/>
    <mergeCell ref="B79:B83"/>
    <mergeCell ref="D79:D83"/>
    <mergeCell ref="A4:B4"/>
    <mergeCell ref="A6:D6"/>
    <mergeCell ref="A5:D5"/>
    <mergeCell ref="B49:B51"/>
    <mergeCell ref="A49:A51"/>
    <mergeCell ref="D49:D51"/>
    <mergeCell ref="C7:C8"/>
    <mergeCell ref="B7:B8"/>
    <mergeCell ref="A7:A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Начальник</cp:lastModifiedBy>
  <cp:lastPrinted>2017-10-27T10:18:54Z</cp:lastPrinted>
  <dcterms:created xsi:type="dcterms:W3CDTF">2004-12-22T10:13:24Z</dcterms:created>
  <dcterms:modified xsi:type="dcterms:W3CDTF">2017-11-14T13:17:04Z</dcterms:modified>
</cp:coreProperties>
</file>